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6384" windowHeight="8192" tabRatio="711" activeTab="1"/>
  </bookViews>
  <sheets>
    <sheet name="Mode d'emploi" sheetId="1" r:id="rId1"/>
    <sheet name="Calcul" sheetId="2" r:id="rId2"/>
    <sheet name="Références" sheetId="3" r:id="rId3"/>
    <sheet name="Enregistrement_Impression" sheetId="4" state="hidden" r:id="rId4"/>
    <sheet name="Sauvegarde des calculs" sheetId="5" r:id="rId5"/>
  </sheets>
  <externalReferences>
    <externalReference r:id="rId8"/>
    <externalReference r:id="rId9"/>
  </externalReferences>
  <definedNames>
    <definedName name="abaques">'Références'!$C$4:$U$46</definedName>
    <definedName name="Biomasse">'[1]Data'!$Q$214:$Q$433</definedName>
    <definedName name="ChoixEspèce">'Références'!$A$4:$A$46</definedName>
    <definedName name="ClasseBiomasse">'Références'!#REF!</definedName>
    <definedName name="ClasseDurée">'Références'!#REF!</definedName>
    <definedName name="hauteur">'[1]Data'!$R$214:$R$433</definedName>
    <definedName name="Somme">'[1]Data'!$AH$214:$AH$433</definedName>
    <definedName name="Sélection">'[1]Data'!$P$1048:$P$1053</definedName>
    <definedName name="abaques" localSheetId="0">#REF!</definedName>
    <definedName name="Biomasse" localSheetId="0">'[2]Data'!$Q$214:$Q$433</definedName>
    <definedName name="ChoixEspèce" localSheetId="0">#REF!</definedName>
    <definedName name="ClasseBiomasse" localSheetId="0">#REF!</definedName>
    <definedName name="ClasseDurée" localSheetId="0">#REF!</definedName>
    <definedName name="hauteur" localSheetId="0">'[2]Data'!$R$214:$R$433</definedName>
    <definedName name="Somme" localSheetId="0">'[2]Data'!$AH$214:$AH$433</definedName>
    <definedName name="Sélection" localSheetId="0">'[2]Data'!$P$1048:$P$1053</definedName>
  </definedNames>
  <calcPr fullCalcOnLoad="1"/>
</workbook>
</file>

<file path=xl/comments3.xml><?xml version="1.0" encoding="utf-8"?>
<comments xmlns="http://schemas.openxmlformats.org/spreadsheetml/2006/main">
  <authors>
    <author/>
  </authors>
  <commentList>
    <comment ref="N3" authorId="0">
      <text>
        <r>
          <rPr>
            <b/>
            <sz val="8"/>
            <color indexed="8"/>
            <rFont val="Tahoma"/>
            <family val="2"/>
          </rPr>
          <t xml:space="preserve">Hauteur max où l'équation peut-être appliquée
</t>
        </r>
        <r>
          <rPr>
            <sz val="8"/>
            <color indexed="8"/>
            <rFont val="Tahoma"/>
            <family val="2"/>
          </rPr>
          <t/>
        </r>
      </text>
    </comment>
    <comment ref="S2" authorId="0">
      <text>
        <r>
          <rPr>
            <b/>
            <sz val="8"/>
            <color indexed="8"/>
            <rFont val="Tahoma"/>
            <family val="2"/>
          </rPr>
          <t xml:space="preserve"> restitution fixée à "1"
</t>
        </r>
        <r>
          <rPr>
            <i/>
            <sz val="8"/>
            <color indexed="8"/>
            <rFont val="Tahoma"/>
            <family val="2"/>
          </rPr>
          <t>=&gt; équivalente aux restitutions des fumiers bovins, veaux, porcs
=&gt; valeurs variables entre 0.65 à 1 pour les autres effluents</t>
        </r>
      </text>
    </comment>
    <comment ref="T2" authorId="0">
      <text>
        <r>
          <rPr>
            <b/>
            <sz val="8"/>
            <color indexed="8"/>
            <rFont val="Tahoma"/>
            <family val="2"/>
          </rPr>
          <t xml:space="preserve">restitution fixée à "1"
</t>
        </r>
        <r>
          <rPr>
            <i/>
            <sz val="8"/>
            <color indexed="8"/>
            <rFont val="Tahoma"/>
            <family val="2"/>
          </rPr>
          <t>=&gt; équivalente aux restitutions des effluents organiques</t>
        </r>
      </text>
    </comment>
  </commentList>
</comments>
</file>

<file path=xl/sharedStrings.xml><?xml version="1.0" encoding="utf-8"?>
<sst xmlns="http://schemas.openxmlformats.org/spreadsheetml/2006/main" count="375" uniqueCount="222">
  <si>
    <r>
      <t xml:space="preserve">Applicatif informatique de calcul - MERCI                   </t>
    </r>
    <r>
      <rPr>
        <i/>
        <sz val="8"/>
        <color indexed="16"/>
        <rFont val="Arial"/>
        <family val="2"/>
      </rPr>
      <t>(version v2.3,  janvier 2013)</t>
    </r>
  </si>
  <si>
    <r>
      <t xml:space="preserve">- </t>
    </r>
    <r>
      <rPr>
        <b/>
        <i/>
        <sz val="14"/>
        <color indexed="30"/>
        <rFont val="Arial"/>
        <family val="2"/>
      </rPr>
      <t>M</t>
    </r>
    <r>
      <rPr>
        <b/>
        <i/>
        <sz val="10"/>
        <rFont val="Arial"/>
        <family val="2"/>
      </rPr>
      <t>éthode  d'</t>
    </r>
    <r>
      <rPr>
        <b/>
        <i/>
        <sz val="14"/>
        <color indexed="30"/>
        <rFont val="Arial"/>
        <family val="2"/>
      </rPr>
      <t>E</t>
    </r>
    <r>
      <rPr>
        <b/>
        <i/>
        <sz val="10"/>
        <rFont val="Arial"/>
        <family val="2"/>
      </rPr>
      <t xml:space="preserve">stimation  des </t>
    </r>
    <r>
      <rPr>
        <b/>
        <i/>
        <sz val="10"/>
        <color indexed="30"/>
        <rFont val="Arial"/>
        <family val="2"/>
      </rPr>
      <t xml:space="preserve"> </t>
    </r>
    <r>
      <rPr>
        <b/>
        <i/>
        <sz val="14"/>
        <color indexed="30"/>
        <rFont val="Arial"/>
        <family val="2"/>
      </rPr>
      <t>R</t>
    </r>
    <r>
      <rPr>
        <b/>
        <i/>
        <sz val="10"/>
        <rFont val="Arial"/>
        <family val="2"/>
      </rPr>
      <t xml:space="preserve">estitutions  potentielles  de  N  P  K  par les  </t>
    </r>
    <r>
      <rPr>
        <b/>
        <i/>
        <sz val="14"/>
        <color indexed="30"/>
        <rFont val="Arial"/>
        <family val="2"/>
      </rPr>
      <t>C</t>
    </r>
    <r>
      <rPr>
        <b/>
        <i/>
        <sz val="10"/>
        <rFont val="Arial"/>
        <family val="2"/>
      </rPr>
      <t xml:space="preserve">ultures  </t>
    </r>
    <r>
      <rPr>
        <b/>
        <i/>
        <sz val="14"/>
        <color indexed="30"/>
        <rFont val="Arial"/>
        <family val="2"/>
      </rPr>
      <t>I</t>
    </r>
    <r>
      <rPr>
        <b/>
        <i/>
        <sz val="10"/>
        <rFont val="Arial"/>
        <family val="2"/>
      </rPr>
      <t>ntermédiaires -</t>
    </r>
  </si>
  <si>
    <t>Avant-propos</t>
  </si>
  <si>
    <t>- Ce fichier Excel est mis à disposition gratuitement par la Chambre Régionale d'Agriculture de Poitou-Charentes.</t>
  </si>
  <si>
    <r>
      <t xml:space="preserve">- </t>
    </r>
    <r>
      <rPr>
        <i/>
        <sz val="10"/>
        <rFont val="Arial"/>
        <family val="2"/>
      </rPr>
      <t>MERCI</t>
    </r>
    <r>
      <rPr>
        <sz val="10"/>
        <rFont val="Arial"/>
        <family val="2"/>
      </rPr>
      <t xml:space="preserve"> est une </t>
    </r>
    <r>
      <rPr>
        <b/>
        <sz val="10"/>
        <rFont val="Arial"/>
        <family val="2"/>
      </rPr>
      <t>méthode "de terrain"</t>
    </r>
    <r>
      <rPr>
        <sz val="10"/>
        <rFont val="Arial"/>
        <family val="2"/>
      </rPr>
      <t xml:space="preserve"> qui se veut facile d'utilisation et rapidement opérationnelle. Son applicatif informatique permet de calculer à partir d'une </t>
    </r>
    <r>
      <rPr>
        <b/>
        <sz val="10"/>
        <rFont val="Arial"/>
        <family val="2"/>
      </rPr>
      <t>mesure simple</t>
    </r>
    <r>
      <rPr>
        <sz val="10"/>
        <rFont val="Arial"/>
        <family val="2"/>
      </rPr>
      <t xml:space="preserve"> </t>
    </r>
    <r>
      <rPr>
        <i/>
        <sz val="8"/>
        <rFont val="Arial"/>
        <family val="2"/>
      </rPr>
      <t>(biomasse aérienne verte ou sèche ou hauteur du couvert)</t>
    </r>
    <r>
      <rPr>
        <i/>
        <sz val="9"/>
        <rFont val="Arial"/>
        <family val="2"/>
      </rPr>
      <t>,</t>
    </r>
    <r>
      <rPr>
        <sz val="10"/>
        <rFont val="Arial"/>
        <family val="2"/>
      </rPr>
      <t xml:space="preserve"> et en utilisant les références établies par la Chambre d'Agriculture de Poitou-Charentes jusqu'en 2010, les quantités d'azote, de phosphore </t>
    </r>
    <r>
      <rPr>
        <i/>
        <sz val="8"/>
        <rFont val="Arial"/>
        <family val="2"/>
      </rPr>
      <t>(P</t>
    </r>
    <r>
      <rPr>
        <i/>
        <vertAlign val="subscript"/>
        <sz val="8"/>
        <rFont val="Arial"/>
        <family val="2"/>
      </rPr>
      <t>2</t>
    </r>
    <r>
      <rPr>
        <i/>
        <sz val="8"/>
        <rFont val="Arial"/>
        <family val="2"/>
      </rPr>
      <t>O</t>
    </r>
    <r>
      <rPr>
        <i/>
        <vertAlign val="subscript"/>
        <sz val="8"/>
        <rFont val="Arial"/>
        <family val="2"/>
      </rPr>
      <t>5</t>
    </r>
    <r>
      <rPr>
        <i/>
        <sz val="8"/>
        <rFont val="Arial"/>
        <family val="2"/>
      </rPr>
      <t>)</t>
    </r>
    <r>
      <rPr>
        <sz val="10"/>
        <rFont val="Arial"/>
        <family val="2"/>
      </rPr>
      <t xml:space="preserve"> et de potassium </t>
    </r>
    <r>
      <rPr>
        <i/>
        <sz val="8"/>
        <rFont val="Arial"/>
        <family val="2"/>
      </rPr>
      <t>(K</t>
    </r>
    <r>
      <rPr>
        <i/>
        <vertAlign val="subscript"/>
        <sz val="8"/>
        <rFont val="Arial"/>
        <family val="2"/>
      </rPr>
      <t>2</t>
    </r>
    <r>
      <rPr>
        <i/>
        <sz val="8"/>
        <rFont val="Arial"/>
        <family val="2"/>
      </rPr>
      <t xml:space="preserve">O) </t>
    </r>
    <r>
      <rPr>
        <sz val="10"/>
        <rFont val="Arial"/>
        <family val="2"/>
      </rPr>
      <t xml:space="preserve">potentiellement disponibles après une culture intermédiaire </t>
    </r>
    <r>
      <rPr>
        <i/>
        <sz val="8"/>
        <rFont val="Arial"/>
        <family val="2"/>
      </rPr>
      <t>(pas d'estimation des éventuelles pertes par lixiviation après destruction du couvert).</t>
    </r>
  </si>
  <si>
    <r>
      <t xml:space="preserve">- Les références utilisées sont valables pour la région Poitou-Charentes et le département de l'Indre. La méthode pourra être appliquée dans d'autres régions </t>
    </r>
    <r>
      <rPr>
        <b/>
        <sz val="10"/>
        <color indexed="10"/>
        <rFont val="Arial"/>
        <family val="2"/>
      </rPr>
      <t>sous réserve</t>
    </r>
    <r>
      <rPr>
        <b/>
        <sz val="10"/>
        <rFont val="Arial"/>
        <family val="2"/>
      </rPr>
      <t xml:space="preserve"> </t>
    </r>
    <r>
      <rPr>
        <sz val="10"/>
        <rFont val="Arial"/>
        <family val="2"/>
      </rPr>
      <t xml:space="preserve">de </t>
    </r>
    <r>
      <rPr>
        <b/>
        <sz val="10"/>
        <color indexed="10"/>
        <rFont val="Arial"/>
        <family val="2"/>
      </rPr>
      <t>validation</t>
    </r>
    <r>
      <rPr>
        <sz val="10"/>
        <rFont val="Arial"/>
        <family val="2"/>
      </rPr>
      <t xml:space="preserve"> ou </t>
    </r>
    <r>
      <rPr>
        <b/>
        <sz val="10"/>
        <color indexed="10"/>
        <rFont val="Arial"/>
        <family val="2"/>
      </rPr>
      <t>d'adaptation</t>
    </r>
    <r>
      <rPr>
        <sz val="10"/>
        <rFont val="Arial"/>
        <family val="2"/>
      </rPr>
      <t xml:space="preserve"> de ces références au contexte local. La Chambre Régionale ne peut être tenue responsable des résultats obtenus.</t>
    </r>
  </si>
  <si>
    <t>- Cette version est susceptible d'évoluer avec les nouvelles références scientifiques acquises. Les calculs réalisés et leurs utilisations sont sous l'entière responsabilité de l'utilisateur.</t>
  </si>
  <si>
    <t>En cas de problème, contactez :</t>
  </si>
  <si>
    <t>Sébastien Minette</t>
  </si>
  <si>
    <t>Chambre Régionale d'Agriculture de Poitou-Charentes</t>
  </si>
  <si>
    <t>Tél : 05.49.55.61.74</t>
  </si>
  <si>
    <t>Email : sebastien.minette@poitou-charentes.chambagri.fr</t>
  </si>
  <si>
    <t xml:space="preserve">  Mode d'emploi  </t>
  </si>
  <si>
    <r>
      <t xml:space="preserve"> Principe du calcul</t>
    </r>
    <r>
      <rPr>
        <i/>
        <sz val="10"/>
        <rFont val="Arial"/>
        <family val="2"/>
      </rPr>
      <t xml:space="preserve">         </t>
    </r>
    <r>
      <rPr>
        <i/>
        <sz val="8"/>
        <rFont val="Arial"/>
        <family val="2"/>
      </rPr>
      <t xml:space="preserve"> </t>
    </r>
  </si>
  <si>
    <r>
      <t xml:space="preserve">      La méthode se base sur la conversion de la </t>
    </r>
    <r>
      <rPr>
        <b/>
        <i/>
        <sz val="9"/>
        <color indexed="23"/>
        <rFont val="Arial"/>
        <family val="2"/>
      </rPr>
      <t xml:space="preserve">matière verte </t>
    </r>
    <r>
      <rPr>
        <i/>
        <sz val="9"/>
        <color indexed="23"/>
        <rFont val="Arial"/>
        <family val="2"/>
      </rPr>
      <t xml:space="preserve">prélevée </t>
    </r>
    <r>
      <rPr>
        <i/>
        <sz val="8"/>
        <color indexed="23"/>
        <rFont val="Arial"/>
        <family val="2"/>
      </rPr>
      <t xml:space="preserve">(MV en g/unité de surface) </t>
    </r>
    <r>
      <rPr>
        <i/>
        <sz val="9"/>
        <color indexed="23"/>
        <rFont val="Arial"/>
        <family val="2"/>
      </rPr>
      <t>en matière sèche</t>
    </r>
    <r>
      <rPr>
        <i/>
        <sz val="8"/>
        <color indexed="23"/>
        <rFont val="Arial"/>
        <family val="2"/>
      </rPr>
      <t>(MS en tonne/ha)</t>
    </r>
    <r>
      <rPr>
        <i/>
        <sz val="9"/>
        <color indexed="23"/>
        <rFont val="Arial"/>
        <family val="2"/>
      </rPr>
      <t xml:space="preserve">, puis calcule à partir de la matière sèche totale du couvert, la quantité d'azote totale de chaque espèce composant le couvert </t>
    </r>
    <r>
      <rPr>
        <i/>
        <sz val="8"/>
        <color indexed="23"/>
        <rFont val="Arial"/>
        <family val="2"/>
      </rPr>
      <t>(aérien + racinaire)</t>
    </r>
    <r>
      <rPr>
        <i/>
        <sz val="9"/>
        <color indexed="23"/>
        <rFont val="Arial"/>
        <family val="2"/>
      </rPr>
      <t xml:space="preserve">. Les calculs sont réalisés individuellement pour chaque espèce du couvert </t>
    </r>
    <r>
      <rPr>
        <i/>
        <sz val="8"/>
        <color indexed="23"/>
        <rFont val="Arial"/>
        <family val="2"/>
      </rPr>
      <t xml:space="preserve">(la teneur en azote de chaque espèce est cependant définie par rapport à la </t>
    </r>
    <r>
      <rPr>
        <b/>
        <i/>
        <sz val="8"/>
        <color indexed="23"/>
        <rFont val="Arial"/>
        <family val="2"/>
      </rPr>
      <t>MS totale</t>
    </r>
    <r>
      <rPr>
        <i/>
        <sz val="8"/>
        <color indexed="23"/>
        <rFont val="Arial"/>
        <family val="2"/>
      </rPr>
      <t xml:space="preserve"> du couvert)</t>
    </r>
    <r>
      <rPr>
        <i/>
        <sz val="9"/>
        <color indexed="23"/>
        <rFont val="Arial"/>
        <family val="2"/>
      </rPr>
      <t>.</t>
    </r>
  </si>
  <si>
    <r>
      <t xml:space="preserve">      Les références utilisées ont été établies à partir des essais conduits en Poitou-Charentes (1988 - 2009) et dans l'Indre. Des données nationales ont pu être utilisées pour compléter la liste des couverts susceptibles d'être utilisée.  Pour une espèce non renseignée, la moyenne par famille pourra être utilisée </t>
    </r>
    <r>
      <rPr>
        <i/>
        <sz val="8"/>
        <color indexed="23"/>
        <rFont val="Arial"/>
        <family val="2"/>
      </rPr>
      <t>(moyenne fournie dans la liste des espèces).</t>
    </r>
  </si>
  <si>
    <t>------------------------------------------</t>
  </si>
  <si>
    <r>
      <t xml:space="preserve">Description de l'applicatif MERCI </t>
    </r>
    <r>
      <rPr>
        <i/>
        <sz val="9"/>
        <rFont val="Arial"/>
        <family val="2"/>
      </rPr>
      <t>(4 feuilles "excel")</t>
    </r>
    <r>
      <rPr>
        <b/>
        <i/>
        <sz val="10"/>
        <rFont val="Arial"/>
        <family val="2"/>
      </rPr>
      <t xml:space="preserve">  :</t>
    </r>
    <r>
      <rPr>
        <i/>
        <sz val="10"/>
        <rFont val="Arial"/>
        <family val="2"/>
      </rPr>
      <t xml:space="preserve">           </t>
    </r>
    <r>
      <rPr>
        <i/>
        <sz val="8"/>
        <rFont val="Arial"/>
        <family val="2"/>
      </rPr>
      <t xml:space="preserve"> </t>
    </r>
  </si>
  <si>
    <r>
      <t>1.</t>
    </r>
    <r>
      <rPr>
        <i/>
        <sz val="10"/>
        <rFont val="Arial"/>
        <family val="2"/>
      </rPr>
      <t xml:space="preserve"> "</t>
    </r>
    <r>
      <rPr>
        <b/>
        <i/>
        <sz val="10"/>
        <color indexed="48"/>
        <rFont val="Arial"/>
        <family val="2"/>
      </rPr>
      <t>Mode d'emploi</t>
    </r>
    <r>
      <rPr>
        <i/>
        <sz val="10"/>
        <rFont val="Arial"/>
        <family val="2"/>
      </rPr>
      <t>" : modalités d'utilisation de l'applicatif</t>
    </r>
  </si>
  <si>
    <r>
      <t>2.</t>
    </r>
    <r>
      <rPr>
        <i/>
        <sz val="10"/>
        <rFont val="Arial"/>
        <family val="2"/>
      </rPr>
      <t xml:space="preserve"> "</t>
    </r>
    <r>
      <rPr>
        <b/>
        <i/>
        <sz val="10"/>
        <color indexed="48"/>
        <rFont val="Arial"/>
        <family val="2"/>
      </rPr>
      <t>Calcul</t>
    </r>
    <r>
      <rPr>
        <i/>
        <sz val="10"/>
        <rFont val="Arial"/>
        <family val="2"/>
      </rPr>
      <t>" : applicatif de calcul "MERCI" - saisie des informations concernant le couvert</t>
    </r>
  </si>
  <si>
    <r>
      <t>3.</t>
    </r>
    <r>
      <rPr>
        <i/>
        <sz val="10"/>
        <rFont val="Arial"/>
        <family val="2"/>
      </rPr>
      <t>"</t>
    </r>
    <r>
      <rPr>
        <b/>
        <i/>
        <sz val="10"/>
        <color indexed="48"/>
        <rFont val="Arial"/>
        <family val="2"/>
      </rPr>
      <t>Références</t>
    </r>
    <r>
      <rPr>
        <i/>
        <sz val="10"/>
        <rFont val="Arial"/>
        <family val="2"/>
      </rPr>
      <t>" : abaques répertoriant par culture intermédiaire l'ensemble des références nécessaires aux calculs</t>
    </r>
  </si>
  <si>
    <r>
      <t>4.</t>
    </r>
    <r>
      <rPr>
        <i/>
        <sz val="10"/>
        <rFont val="Arial"/>
        <family val="2"/>
      </rPr>
      <t>"</t>
    </r>
    <r>
      <rPr>
        <b/>
        <i/>
        <sz val="10"/>
        <color indexed="48"/>
        <rFont val="Arial"/>
        <family val="2"/>
      </rPr>
      <t>Sauvegarde des calculs</t>
    </r>
    <r>
      <rPr>
        <i/>
        <sz val="10"/>
        <rFont val="Arial"/>
        <family val="2"/>
      </rPr>
      <t>" : sauvegarde des calculs effectués pour une valorisation ultérieure</t>
    </r>
  </si>
  <si>
    <t xml:space="preserve"> La mise en oeuvre de la méthode se déroule en 3 étapes :</t>
  </si>
  <si>
    <r>
      <t xml:space="preserve">     1. Prélèvement au champ </t>
    </r>
    <r>
      <rPr>
        <i/>
        <sz val="10"/>
        <color indexed="62"/>
        <rFont val="Arial"/>
        <family val="2"/>
      </rPr>
      <t>d'échantillons du couvert et tri des différentes espèces qui le composent</t>
    </r>
  </si>
  <si>
    <r>
      <t>Réaliser</t>
    </r>
    <r>
      <rPr>
        <b/>
        <i/>
        <sz val="8"/>
        <color indexed="60"/>
        <rFont val="Arial"/>
        <family val="2"/>
      </rPr>
      <t xml:space="preserve"> au moins 3 </t>
    </r>
    <r>
      <rPr>
        <i/>
        <sz val="8"/>
        <color indexed="60"/>
        <rFont val="Arial"/>
        <family val="2"/>
      </rPr>
      <t xml:space="preserve">prélèvements différents pour une surface totale de </t>
    </r>
    <r>
      <rPr>
        <b/>
        <i/>
        <sz val="8"/>
        <color indexed="60"/>
        <rFont val="Arial"/>
        <family val="2"/>
      </rPr>
      <t>3 m² minimum</t>
    </r>
    <r>
      <rPr>
        <i/>
        <sz val="8"/>
        <color indexed="60"/>
        <rFont val="Arial"/>
        <family val="2"/>
      </rPr>
      <t xml:space="preserve"> à la destruction du couvert
et </t>
    </r>
    <r>
      <rPr>
        <b/>
        <i/>
        <sz val="8"/>
        <color indexed="60"/>
        <rFont val="Arial"/>
        <family val="2"/>
      </rPr>
      <t xml:space="preserve">après ressuyage </t>
    </r>
    <r>
      <rPr>
        <i/>
        <sz val="8"/>
        <color indexed="60"/>
        <rFont val="Arial"/>
        <family val="2"/>
      </rPr>
      <t>(pas de pluie, après disparition de la rosée).</t>
    </r>
  </si>
  <si>
    <r>
      <t xml:space="preserve">     2. Mesure</t>
    </r>
    <r>
      <rPr>
        <i/>
        <sz val="10"/>
        <color indexed="62"/>
        <rFont val="Arial"/>
        <family val="2"/>
      </rPr>
      <t xml:space="preserve"> (au choix)</t>
    </r>
    <r>
      <rPr>
        <b/>
        <i/>
        <sz val="10"/>
        <color indexed="62"/>
        <rFont val="Arial"/>
        <family val="2"/>
      </rPr>
      <t xml:space="preserve"> :</t>
    </r>
  </si>
  <si>
    <r>
      <t xml:space="preserve"> - de la masse de </t>
    </r>
    <r>
      <rPr>
        <b/>
        <i/>
        <sz val="10"/>
        <color indexed="17"/>
        <rFont val="Arial"/>
        <family val="2"/>
      </rPr>
      <t xml:space="preserve">matière aérienne verte      </t>
    </r>
    <r>
      <rPr>
        <i/>
        <sz val="8"/>
        <color indexed="60"/>
        <rFont val="Arial"/>
        <family val="2"/>
      </rPr>
      <t>(mode de calcul rapide mais sensible aux variations d'humidité)</t>
    </r>
  </si>
  <si>
    <t>ou</t>
  </si>
  <si>
    <r>
      <t xml:space="preserve"> - de la masse de </t>
    </r>
    <r>
      <rPr>
        <b/>
        <i/>
        <sz val="10"/>
        <color indexed="17"/>
        <rFont val="Arial"/>
        <family val="2"/>
      </rPr>
      <t xml:space="preserve">matière aérienne sèche     </t>
    </r>
    <r>
      <rPr>
        <i/>
        <sz val="8"/>
        <color indexed="60"/>
        <rFont val="Arial"/>
        <family val="2"/>
      </rPr>
      <t>(calcul plus précis mais plus de contraintes dont un passage en étuve de 48 h à 80°C)</t>
    </r>
  </si>
  <si>
    <r>
      <t xml:space="preserve"> - de la </t>
    </r>
    <r>
      <rPr>
        <b/>
        <i/>
        <sz val="10"/>
        <color indexed="17"/>
        <rFont val="Arial"/>
        <family val="2"/>
      </rPr>
      <t xml:space="preserve">hauteur     </t>
    </r>
    <r>
      <rPr>
        <i/>
        <sz val="8"/>
        <color indexed="60"/>
        <rFont val="Arial"/>
        <family val="2"/>
      </rPr>
      <t>(limité à certaines espèces de crucifères, de graminées et à la phacélie, utilisable uniquement pour des espèces pures)</t>
    </r>
  </si>
  <si>
    <t xml:space="preserve">     3. Calcul des fournitures potentielles d'azote, de phosphore et de potassium à l'aide de l'applicatif informatique</t>
  </si>
  <si>
    <r>
      <t>Les paramètres nécessaires au calcul doivent être renseignés  dans les</t>
    </r>
    <r>
      <rPr>
        <sz val="8"/>
        <color indexed="40"/>
        <rFont val="Arial"/>
        <family val="2"/>
      </rPr>
      <t xml:space="preserve"> </t>
    </r>
    <r>
      <rPr>
        <sz val="8"/>
        <color indexed="48"/>
        <rFont val="Arial"/>
        <family val="2"/>
      </rPr>
      <t>cases rouges</t>
    </r>
    <r>
      <rPr>
        <sz val="8"/>
        <rFont val="Arial"/>
        <family val="2"/>
      </rPr>
      <t xml:space="preserve"> de la feuille "</t>
    </r>
    <r>
      <rPr>
        <i/>
        <sz val="8"/>
        <color indexed="48"/>
        <rFont val="Arial"/>
        <family val="2"/>
      </rPr>
      <t>Calcul</t>
    </r>
    <r>
      <rPr>
        <sz val="8"/>
        <rFont val="Arial"/>
        <family val="2"/>
      </rPr>
      <t xml:space="preserve">". </t>
    </r>
  </si>
  <si>
    <t>-</t>
  </si>
  <si>
    <r>
      <t xml:space="preserve">Choisir un </t>
    </r>
    <r>
      <rPr>
        <b/>
        <i/>
        <sz val="10"/>
        <rFont val="Arial"/>
        <family val="2"/>
      </rPr>
      <t>mode de calcul</t>
    </r>
    <r>
      <rPr>
        <sz val="10"/>
        <rFont val="Arial"/>
        <family val="2"/>
      </rPr>
      <t xml:space="preserve"> parmi les trois proposés dans la liste déroulante :</t>
    </r>
  </si>
  <si>
    <t>- biomasse verte</t>
  </si>
  <si>
    <t>- biomasse sèche</t>
  </si>
  <si>
    <t>- hauteur</t>
  </si>
  <si>
    <r>
      <t>Renseigner le nom de la parcelle ou de l'essai pour identifier votre calcul et indiquer la date de mesure</t>
    </r>
    <r>
      <rPr>
        <sz val="8"/>
        <rFont val="Arial"/>
        <family val="2"/>
      </rPr>
      <t xml:space="preserve"> </t>
    </r>
    <r>
      <rPr>
        <i/>
        <sz val="8"/>
        <color indexed="17"/>
        <rFont val="Arial"/>
        <family val="2"/>
      </rPr>
      <t>(année civile en cours prise par défaut)</t>
    </r>
    <r>
      <rPr>
        <sz val="10"/>
        <color indexed="17"/>
        <rFont val="Arial"/>
        <family val="2"/>
      </rPr>
      <t>.</t>
    </r>
  </si>
  <si>
    <r>
      <t xml:space="preserve">La suite de la saisie s'effectue </t>
    </r>
    <r>
      <rPr>
        <b/>
        <i/>
        <sz val="10"/>
        <color indexed="60"/>
        <rFont val="Arial"/>
        <family val="2"/>
      </rPr>
      <t>espèce par espèce</t>
    </r>
    <r>
      <rPr>
        <i/>
        <sz val="10"/>
        <color indexed="60"/>
        <rFont val="Arial"/>
        <family val="2"/>
      </rPr>
      <t>, pour chaque plante qui compose la culture intermédiaire.</t>
    </r>
  </si>
  <si>
    <t xml:space="preserve">-
</t>
  </si>
  <si>
    <r>
      <t xml:space="preserve">Choisir une </t>
    </r>
    <r>
      <rPr>
        <b/>
        <sz val="10"/>
        <rFont val="Arial"/>
        <family val="2"/>
      </rPr>
      <t>espèce de culture intermédiaire</t>
    </r>
    <r>
      <rPr>
        <sz val="10"/>
        <rFont val="Arial"/>
        <family val="2"/>
      </rPr>
      <t xml:space="preserve"> dans la liste déroulante</t>
    </r>
    <r>
      <rPr>
        <i/>
        <sz val="8"/>
        <rFont val="Arial"/>
        <family val="2"/>
      </rPr>
      <t xml:space="preserve"> (espèces triées par famille : crucifères, graminées, hydrophyllacées, composées, ....  puis par ordre alphabétique au sein de chaque famille).</t>
    </r>
  </si>
  <si>
    <r>
      <t xml:space="preserve">Préciser la </t>
    </r>
    <r>
      <rPr>
        <b/>
        <sz val="10"/>
        <rFont val="Arial"/>
        <family val="2"/>
      </rPr>
      <t xml:space="preserve">date de semis </t>
    </r>
    <r>
      <rPr>
        <sz val="10"/>
        <rFont val="Arial"/>
        <family val="2"/>
      </rPr>
      <t xml:space="preserve">de l'espèce considérée et en fonction du mode de calcul choisi : la </t>
    </r>
    <r>
      <rPr>
        <b/>
        <sz val="10"/>
        <rFont val="Arial"/>
        <family val="2"/>
      </rPr>
      <t xml:space="preserve">hauteur </t>
    </r>
    <r>
      <rPr>
        <b/>
        <sz val="10"/>
        <color indexed="10"/>
        <rFont val="Arial"/>
        <family val="2"/>
      </rPr>
      <t>ou</t>
    </r>
    <r>
      <rPr>
        <sz val="10"/>
        <rFont val="Arial"/>
        <family val="2"/>
      </rPr>
      <t xml:space="preserve"> la </t>
    </r>
    <r>
      <rPr>
        <b/>
        <sz val="10"/>
        <rFont val="Arial"/>
        <family val="2"/>
      </rPr>
      <t>biomasse</t>
    </r>
    <r>
      <rPr>
        <sz val="10"/>
        <rFont val="Arial"/>
        <family val="2"/>
      </rPr>
      <t xml:space="preserve"> et la </t>
    </r>
    <r>
      <rPr>
        <b/>
        <sz val="10"/>
        <rFont val="Arial"/>
        <family val="2"/>
      </rPr>
      <t xml:space="preserve">surface de prélèvement </t>
    </r>
    <r>
      <rPr>
        <sz val="10"/>
        <rFont val="Arial"/>
        <family val="2"/>
      </rPr>
      <t>correspondante.</t>
    </r>
  </si>
  <si>
    <r>
      <t xml:space="preserve">L'applicatif effectue les calculs à partir de la valeur moyenne de </t>
    </r>
    <r>
      <rPr>
        <b/>
        <i/>
        <sz val="8"/>
        <color indexed="60"/>
        <rFont val="Arial"/>
        <family val="2"/>
      </rPr>
      <t>3</t>
    </r>
    <r>
      <rPr>
        <i/>
        <sz val="8"/>
        <color indexed="60"/>
        <rFont val="Arial"/>
        <family val="2"/>
      </rPr>
      <t xml:space="preserve"> prélèvements. Par défaut, il considère la même surface pour ces trois prélèvements.
Dans le cas d'un nombre de prélèvements réalisés supérieur à 3 :
            - calcul par la hauteur : inscrire la hauteur moyenne de la culture intermédiaire dans la première des 3 cases.
            - calcul par biomassse : inscrire la somme des biomasses mesurées et la surface totale de prélèvement dans la colonne "</t>
    </r>
    <r>
      <rPr>
        <i/>
        <sz val="8"/>
        <color indexed="48"/>
        <rFont val="Arial"/>
        <family val="2"/>
      </rPr>
      <t>prélèvement n°1</t>
    </r>
    <r>
      <rPr>
        <i/>
        <sz val="8"/>
        <color indexed="60"/>
        <rFont val="Arial"/>
        <family val="2"/>
      </rPr>
      <t>".</t>
    </r>
  </si>
  <si>
    <r>
      <t xml:space="preserve">Des </t>
    </r>
    <r>
      <rPr>
        <b/>
        <sz val="10"/>
        <rFont val="Arial"/>
        <family val="2"/>
      </rPr>
      <t>actions</t>
    </r>
    <r>
      <rPr>
        <sz val="10"/>
        <rFont val="Arial"/>
        <family val="2"/>
      </rPr>
      <t xml:space="preserve"> sont possibles grâce aux différentes</t>
    </r>
    <r>
      <rPr>
        <b/>
        <i/>
        <sz val="10"/>
        <color indexed="48"/>
        <rFont val="Arial"/>
        <family val="2"/>
      </rPr>
      <t xml:space="preserve"> </t>
    </r>
    <r>
      <rPr>
        <b/>
        <i/>
        <sz val="10"/>
        <color indexed="20"/>
        <rFont val="Arial"/>
        <family val="2"/>
      </rPr>
      <t>commandes</t>
    </r>
    <r>
      <rPr>
        <sz val="10"/>
        <rFont val="Arial"/>
        <family val="2"/>
      </rPr>
      <t xml:space="preserve"> :</t>
    </r>
  </si>
  <si>
    <r>
      <t>- "</t>
    </r>
    <r>
      <rPr>
        <b/>
        <i/>
        <sz val="10"/>
        <color indexed="20"/>
        <rFont val="Arial"/>
        <family val="2"/>
      </rPr>
      <t>Ajouter espèce</t>
    </r>
    <r>
      <rPr>
        <sz val="10"/>
        <rFont val="Arial"/>
        <family val="2"/>
      </rPr>
      <t>" : Ajoute des zones de saisie de données supplémentaires pour d'autres espèces composant le couvert. 
                               Par défaut, la date de semis est la même que pour l'espèce 1.</t>
    </r>
  </si>
  <si>
    <r>
      <t>- "</t>
    </r>
    <r>
      <rPr>
        <b/>
        <i/>
        <sz val="10"/>
        <color indexed="20"/>
        <rFont val="Arial"/>
        <family val="2"/>
      </rPr>
      <t>Supprimer la dernière espèce</t>
    </r>
    <r>
      <rPr>
        <sz val="10"/>
        <rFont val="Arial"/>
        <family val="2"/>
      </rPr>
      <t>" : Efface la zone de saisie des données créée en dernier ainsi que tout son contenu.</t>
    </r>
  </si>
  <si>
    <r>
      <t>- "</t>
    </r>
    <r>
      <rPr>
        <b/>
        <i/>
        <sz val="10"/>
        <color indexed="20"/>
        <rFont val="Arial"/>
        <family val="2"/>
      </rPr>
      <t>Réinitialiser</t>
    </r>
    <r>
      <rPr>
        <sz val="10"/>
        <rFont val="Arial"/>
        <family val="2"/>
      </rPr>
      <t>" : Efface l'ensemble des informations saisies et permet de revenir à l'affichage initial.</t>
    </r>
  </si>
  <si>
    <r>
      <t>- "</t>
    </r>
    <r>
      <rPr>
        <b/>
        <i/>
        <sz val="10"/>
        <color indexed="20"/>
        <rFont val="Arial"/>
        <family val="2"/>
      </rPr>
      <t>Afficher/Masquer détails</t>
    </r>
    <r>
      <rPr>
        <sz val="10"/>
        <rFont val="Arial"/>
        <family val="2"/>
      </rPr>
      <t>" : Permet d'afficher ou de masquer les étapes intermédiaires du calcul, espèce par espèce.</t>
    </r>
  </si>
  <si>
    <r>
      <t>- "</t>
    </r>
    <r>
      <rPr>
        <b/>
        <i/>
        <sz val="10"/>
        <color indexed="20"/>
        <rFont val="Arial"/>
        <family val="2"/>
      </rPr>
      <t>Enregistrer le calcul</t>
    </r>
    <r>
      <rPr>
        <sz val="10"/>
        <rFont val="Arial"/>
        <family val="2"/>
      </rPr>
      <t>" : Crée une sauvegarde du calcul en cours à la suite des sauvegardes précédentes dans la feuille "</t>
    </r>
    <r>
      <rPr>
        <b/>
        <i/>
        <sz val="10"/>
        <color indexed="48"/>
        <rFont val="Arial"/>
        <family val="2"/>
      </rPr>
      <t>Sauvegarde des calculs</t>
    </r>
    <r>
      <rPr>
        <sz val="10"/>
        <rFont val="Arial"/>
        <family val="2"/>
      </rPr>
      <t>".</t>
    </r>
  </si>
  <si>
    <t xml:space="preserve">- 
</t>
  </si>
  <si>
    <r>
      <t xml:space="preserve">Les </t>
    </r>
    <r>
      <rPr>
        <b/>
        <i/>
        <sz val="10"/>
        <rFont val="Arial"/>
        <family val="2"/>
      </rPr>
      <t>résultats du calcul</t>
    </r>
    <r>
      <rPr>
        <i/>
        <sz val="8"/>
        <rFont val="Arial"/>
        <family val="2"/>
      </rPr>
      <t xml:space="preserve"> (matière sèche totale du couvert, azote piégé par les plantes entières et restitutions potentielles)</t>
    </r>
    <r>
      <rPr>
        <sz val="10"/>
        <rFont val="Arial"/>
        <family val="2"/>
      </rPr>
      <t xml:space="preserve"> s'affichent dans le</t>
    </r>
    <r>
      <rPr>
        <b/>
        <i/>
        <sz val="10"/>
        <color indexed="48"/>
        <rFont val="Arial"/>
        <family val="2"/>
      </rPr>
      <t xml:space="preserve"> cadre bleu</t>
    </r>
    <r>
      <rPr>
        <sz val="10"/>
        <rFont val="Arial"/>
        <family val="2"/>
      </rPr>
      <t>, en bas à gauche de la feuille "</t>
    </r>
    <r>
      <rPr>
        <b/>
        <i/>
        <sz val="10"/>
        <color indexed="48"/>
        <rFont val="Arial"/>
        <family val="2"/>
      </rPr>
      <t>Calcul</t>
    </r>
    <r>
      <rPr>
        <sz val="10"/>
        <rFont val="Arial"/>
        <family val="2"/>
      </rPr>
      <t>". Les restitutions indiquées sont des valeurs arrondies à 5 unités près</t>
    </r>
    <r>
      <rPr>
        <i/>
        <sz val="8"/>
        <rFont val="Arial"/>
        <family val="2"/>
      </rPr>
      <t xml:space="preserve"> (arrondi inférieur)</t>
    </r>
    <r>
      <rPr>
        <sz val="10"/>
        <rFont val="Arial"/>
        <family val="2"/>
      </rPr>
      <t>.</t>
    </r>
  </si>
  <si>
    <t xml:space="preserve"> L'applicatif offre, en plus du calcul des fournitures, quelques autres fonctionnalités :</t>
  </si>
  <si>
    <r>
      <t xml:space="preserve">     - Possibilité de consulter les abaques servant aux calculs et de les compléter pour de nouvelles espèces (feuille "</t>
    </r>
    <r>
      <rPr>
        <b/>
        <i/>
        <sz val="10"/>
        <color indexed="48"/>
        <rFont val="Arial"/>
        <family val="2"/>
      </rPr>
      <t>Références</t>
    </r>
    <r>
      <rPr>
        <sz val="10"/>
        <rFont val="Arial"/>
        <family val="2"/>
      </rPr>
      <t xml:space="preserve">"). </t>
    </r>
  </si>
  <si>
    <r>
      <t xml:space="preserve">Des modifications peuvent être apportées directement dans le tableau (Attention ! elles sont définitives, pas de possibilité de revenir aux valeurs initiales). 
En cas de modification du nom d'une espèce, penser à </t>
    </r>
    <r>
      <rPr>
        <b/>
        <sz val="8"/>
        <color indexed="20"/>
        <rFont val="Arial"/>
        <family val="2"/>
      </rPr>
      <t>Valider</t>
    </r>
    <r>
      <rPr>
        <i/>
        <sz val="8"/>
        <color indexed="60"/>
        <rFont val="Arial"/>
        <family val="2"/>
      </rPr>
      <t xml:space="preserve"> pour effectuer le tri alphabétique des espèces.
Il est possible aussi de créer une nouvelle espèce avec la commande "</t>
    </r>
    <r>
      <rPr>
        <b/>
        <sz val="8"/>
        <color indexed="20"/>
        <rFont val="Arial"/>
        <family val="2"/>
      </rPr>
      <t>Ajout Espèce</t>
    </r>
    <r>
      <rPr>
        <i/>
        <sz val="8"/>
        <color indexed="60"/>
        <rFont val="Arial"/>
        <family val="2"/>
      </rPr>
      <t>". Une nouvelle ligne à compléter se crée sous le tableau. Il est possible d'effacer cette ligne avec la commande "</t>
    </r>
    <r>
      <rPr>
        <b/>
        <sz val="8"/>
        <color indexed="20"/>
        <rFont val="Arial"/>
        <family val="2"/>
      </rPr>
      <t>Annuler</t>
    </r>
    <r>
      <rPr>
        <i/>
        <sz val="8"/>
        <color indexed="60"/>
        <rFont val="Arial"/>
        <family val="2"/>
      </rPr>
      <t>" ou de l'intégrer dans les abaques avec la commande "</t>
    </r>
    <r>
      <rPr>
        <b/>
        <sz val="8"/>
        <color indexed="20"/>
        <rFont val="Arial"/>
        <family val="2"/>
      </rPr>
      <t>Valider</t>
    </r>
    <r>
      <rPr>
        <i/>
        <sz val="8"/>
        <color indexed="60"/>
        <rFont val="Arial"/>
        <family val="2"/>
      </rPr>
      <t xml:space="preserve">". Attention ! une fois validée, il n'est plus possible de supprimer l'espèce mais seulement de la modifier.  </t>
    </r>
  </si>
  <si>
    <r>
      <t xml:space="preserve">     - Possibilité d'exploiter les résultats dans la feuille "</t>
    </r>
    <r>
      <rPr>
        <b/>
        <i/>
        <sz val="10"/>
        <color indexed="48"/>
        <rFont val="Arial"/>
        <family val="2"/>
      </rPr>
      <t>Sauvegarde des calculs</t>
    </r>
    <r>
      <rPr>
        <sz val="10"/>
        <rFont val="Arial"/>
        <family val="2"/>
      </rPr>
      <t>".
     Toutes les fonctionnalités classiques de "Excel" peuvent être utilisées sur cette feuille non protégée</t>
    </r>
    <r>
      <rPr>
        <i/>
        <sz val="8"/>
        <rFont val="Arial"/>
        <family val="2"/>
      </rPr>
      <t xml:space="preserve"> (suppression lignes/colonnes, copie de cellules, ...)</t>
    </r>
    <r>
      <rPr>
        <sz val="10"/>
        <rFont val="Arial"/>
        <family val="2"/>
      </rPr>
      <t>.</t>
    </r>
  </si>
  <si>
    <r>
      <t>Si des modifications trop importantes sont apportées à la structure de cette feuille (suppression de colonnes), il se peut que le format soit réinitialisé automatiquement lors de la sauvegarde suivante.
Pour revenir au format initial, il suffit de sélectionner la feuille entière et de supprimer toutes les cellules puis d'exécuter la commande "</t>
    </r>
    <r>
      <rPr>
        <b/>
        <sz val="8"/>
        <color indexed="20"/>
        <rFont val="Arial"/>
        <family val="2"/>
      </rPr>
      <t>Enregistrer le calcul</t>
    </r>
    <r>
      <rPr>
        <i/>
        <sz val="8"/>
        <color indexed="60"/>
        <rFont val="Arial"/>
        <family val="2"/>
      </rPr>
      <t>" de la feuille "</t>
    </r>
    <r>
      <rPr>
        <b/>
        <sz val="8"/>
        <color indexed="48"/>
        <rFont val="Arial"/>
        <family val="2"/>
      </rPr>
      <t>Calcul</t>
    </r>
    <r>
      <rPr>
        <i/>
        <sz val="8"/>
        <color indexed="60"/>
        <rFont val="Arial"/>
        <family val="2"/>
      </rPr>
      <t xml:space="preserve">".
Attention ! Dans ces deux cas de figure, l'ensemble des données sauvegardées précédemment seront alors perdues. </t>
    </r>
  </si>
  <si>
    <r>
      <t xml:space="preserve"> </t>
    </r>
    <r>
      <rPr>
        <i/>
        <u val="single"/>
        <sz val="8"/>
        <rFont val="Arial"/>
        <family val="2"/>
      </rPr>
      <t>Remarque</t>
    </r>
    <r>
      <rPr>
        <i/>
        <sz val="8"/>
        <rFont val="Arial"/>
        <family val="2"/>
      </rPr>
      <t xml:space="preserve"> : après votre saisie, valider les valeurs en tapant sur "entrée" afin de pouvoir activer les commandes des macros.</t>
    </r>
  </si>
  <si>
    <t>Sources des données</t>
  </si>
  <si>
    <r>
      <t xml:space="preserve">- bases de données régionales sur les cultures intermédiaires </t>
    </r>
    <r>
      <rPr>
        <i/>
        <sz val="8"/>
        <rFont val="Arial"/>
        <family val="2"/>
      </rPr>
      <t>(1983-2009)</t>
    </r>
  </si>
  <si>
    <t>- références des Chambres d'Agriculture de l'Indre, du Bas-Rhin, de la Drôme, de Bretagne, de l'Allier,                       du Puy-de-Dôme, de l'Yonne et de la FDGEDA de l'Aube</t>
  </si>
  <si>
    <t>Appui technique</t>
  </si>
  <si>
    <t>- Chambre Régionale d'Agriculture de Poitou-Charentes</t>
  </si>
  <si>
    <t>- INRA</t>
  </si>
  <si>
    <t>- Chambres Départementales de la Charente, Charente-Maritime, Deux-Sèvres et Vienne</t>
  </si>
  <si>
    <r>
      <t>Financement</t>
    </r>
    <r>
      <rPr>
        <b/>
        <i/>
        <sz val="10"/>
        <rFont val="Arial"/>
        <family val="2"/>
      </rPr>
      <t xml:space="preserve"> : </t>
    </r>
  </si>
  <si>
    <t>- FranceAgriMer</t>
  </si>
  <si>
    <t>- Agences de Bassin Adour-Garonne / Loire-Bretagne</t>
  </si>
  <si>
    <t>- Fondation Xavier Bernard</t>
  </si>
  <si>
    <t>pour faciliter l'utilisation, imprimer le mode d'emploi !</t>
  </si>
  <si>
    <t>Applicatif réalisé par G. Véricel et S. Minette - Chambre Régionale d'Agriculture de Poitou-Charentes</t>
  </si>
  <si>
    <r>
      <t xml:space="preserve">MERCI 
</t>
    </r>
    <r>
      <rPr>
        <i/>
        <sz val="8"/>
        <color indexed="16"/>
        <rFont val="Arial"/>
        <family val="2"/>
      </rPr>
      <t>(version v2.3)</t>
    </r>
  </si>
  <si>
    <t xml:space="preserve">       SAISIE DES DONNEES</t>
  </si>
  <si>
    <r>
      <t>Nom parcelle</t>
    </r>
    <r>
      <rPr>
        <i/>
        <sz val="1"/>
        <rFont val="Arial"/>
        <family val="2"/>
      </rPr>
      <t xml:space="preserve">  </t>
    </r>
  </si>
  <si>
    <t xml:space="preserve">Méthode par mesure de </t>
  </si>
  <si>
    <t>hauteur</t>
  </si>
  <si>
    <t>n° de prélèvement</t>
  </si>
  <si>
    <t xml:space="preserve">Date mesure de biomasse </t>
  </si>
  <si>
    <t>Espèce</t>
  </si>
  <si>
    <t>moutarde blanche</t>
  </si>
  <si>
    <r>
      <t>durée croissance</t>
    </r>
    <r>
      <rPr>
        <i/>
        <sz val="8"/>
        <rFont val="Arial"/>
        <family val="2"/>
      </rPr>
      <t xml:space="preserve"> (j)</t>
    </r>
  </si>
  <si>
    <r>
      <t>Teneur en MS</t>
    </r>
    <r>
      <rPr>
        <i/>
        <sz val="8"/>
        <rFont val="Arial"/>
        <family val="2"/>
      </rPr>
      <t xml:space="preserve"> (%)</t>
    </r>
  </si>
  <si>
    <r>
      <t>Teneur en N</t>
    </r>
    <r>
      <rPr>
        <i/>
        <sz val="8"/>
        <rFont val="Arial"/>
        <family val="2"/>
      </rPr>
      <t xml:space="preserve"> (%)</t>
    </r>
  </si>
  <si>
    <t>Coefficient correcteur racines</t>
  </si>
  <si>
    <t>% d'azote minéralisable</t>
  </si>
  <si>
    <r>
      <t>Teneur en P</t>
    </r>
    <r>
      <rPr>
        <vertAlign val="subscript"/>
        <sz val="8"/>
        <rFont val="Arial"/>
        <family val="2"/>
      </rPr>
      <t>2</t>
    </r>
    <r>
      <rPr>
        <sz val="8"/>
        <rFont val="Arial"/>
        <family val="2"/>
      </rPr>
      <t>O</t>
    </r>
    <r>
      <rPr>
        <vertAlign val="subscript"/>
        <sz val="8"/>
        <rFont val="Arial"/>
        <family val="2"/>
      </rPr>
      <t>5</t>
    </r>
    <r>
      <rPr>
        <i/>
        <sz val="8"/>
        <rFont val="Arial"/>
        <family val="2"/>
      </rPr>
      <t xml:space="preserve"> (%)</t>
    </r>
  </si>
  <si>
    <r>
      <t>Teneur en K</t>
    </r>
    <r>
      <rPr>
        <vertAlign val="subscript"/>
        <sz val="8"/>
        <rFont val="Arial"/>
        <family val="2"/>
      </rPr>
      <t>2</t>
    </r>
    <r>
      <rPr>
        <sz val="8"/>
        <rFont val="Arial"/>
        <family val="2"/>
      </rPr>
      <t>O</t>
    </r>
    <r>
      <rPr>
        <i/>
        <sz val="8"/>
        <rFont val="Arial"/>
        <family val="2"/>
      </rPr>
      <t xml:space="preserve"> (%)</t>
    </r>
  </si>
  <si>
    <t>Date de semis (ou de levée)</t>
  </si>
  <si>
    <r>
      <t>Surface de prélèvement</t>
    </r>
    <r>
      <rPr>
        <i/>
        <sz val="8"/>
        <rFont val="Arial"/>
        <family val="2"/>
      </rPr>
      <t xml:space="preserve"> (m²)</t>
    </r>
  </si>
  <si>
    <t>Biomasse verte moyenne</t>
  </si>
  <si>
    <t>Biomasse sèche moyenne</t>
  </si>
  <si>
    <r>
      <t>Azote parties aériennes</t>
    </r>
    <r>
      <rPr>
        <b/>
        <i/>
        <sz val="8"/>
        <rFont val="Arial"/>
        <family val="2"/>
      </rPr>
      <t xml:space="preserve"> </t>
    </r>
  </si>
  <si>
    <t>Azote plante entière</t>
  </si>
  <si>
    <t>C/N</t>
  </si>
  <si>
    <t>Restitution potentielle</t>
  </si>
  <si>
    <r>
      <t>Phosphore restitué</t>
    </r>
    <r>
      <rPr>
        <b/>
        <i/>
        <sz val="8"/>
        <rFont val="Arial"/>
        <family val="2"/>
      </rPr>
      <t xml:space="preserve"> </t>
    </r>
  </si>
  <si>
    <t>Potassium restitué</t>
  </si>
  <si>
    <t xml:space="preserve"> (t de MV/ha)</t>
  </si>
  <si>
    <t xml:space="preserve"> (t de MS/ha)</t>
  </si>
  <si>
    <t>(kg de N/ha)</t>
  </si>
  <si>
    <t>Biomasse du couvert</t>
  </si>
  <si>
    <t>Matière sèche totale (t/ha)</t>
  </si>
  <si>
    <t>Azote piégé total (kg / ha)</t>
  </si>
  <si>
    <t xml:space="preserve">Restitution du couvert </t>
  </si>
  <si>
    <t xml:space="preserve">                           (kg/ha)</t>
  </si>
  <si>
    <t>N :</t>
  </si>
  <si>
    <r>
      <t>P</t>
    </r>
    <r>
      <rPr>
        <b/>
        <i/>
        <vertAlign val="subscript"/>
        <sz val="10"/>
        <rFont val="Arial"/>
        <family val="2"/>
      </rPr>
      <t>2</t>
    </r>
    <r>
      <rPr>
        <b/>
        <i/>
        <sz val="10"/>
        <rFont val="Arial"/>
        <family val="2"/>
      </rPr>
      <t>O</t>
    </r>
    <r>
      <rPr>
        <b/>
        <i/>
        <vertAlign val="subscript"/>
        <sz val="10"/>
        <rFont val="Arial"/>
        <family val="2"/>
      </rPr>
      <t>5</t>
    </r>
    <r>
      <rPr>
        <b/>
        <i/>
        <sz val="10"/>
        <rFont val="Arial"/>
        <family val="2"/>
      </rPr>
      <t xml:space="preserve"> : </t>
    </r>
  </si>
  <si>
    <r>
      <t>K</t>
    </r>
    <r>
      <rPr>
        <b/>
        <i/>
        <vertAlign val="subscript"/>
        <sz val="10"/>
        <rFont val="Arial"/>
        <family val="2"/>
      </rPr>
      <t>2</t>
    </r>
    <r>
      <rPr>
        <b/>
        <i/>
        <sz val="10"/>
        <rFont val="Arial"/>
        <family val="2"/>
      </rPr>
      <t xml:space="preserve">O :     </t>
    </r>
  </si>
  <si>
    <t xml:space="preserve">Liste déroulante pour le choix d'espèces </t>
  </si>
  <si>
    <t>Espèces</t>
  </si>
  <si>
    <r>
      <t xml:space="preserve">Tri </t>
    </r>
    <r>
      <rPr>
        <sz val="8"/>
        <color indexed="8"/>
        <rFont val="Arial"/>
        <family val="2"/>
      </rPr>
      <t>(par fam.)</t>
    </r>
  </si>
  <si>
    <t>Famille</t>
  </si>
  <si>
    <r>
      <t xml:space="preserve">%  de MS </t>
    </r>
    <r>
      <rPr>
        <sz val="8"/>
        <color indexed="8"/>
        <rFont val="Arial"/>
        <family val="2"/>
      </rPr>
      <t>(en fonction de la durée de croissance)</t>
    </r>
  </si>
  <si>
    <r>
      <t xml:space="preserve">% d'azote de la MS </t>
    </r>
    <r>
      <rPr>
        <sz val="8"/>
        <color indexed="8"/>
        <rFont val="Arial"/>
        <family val="2"/>
      </rPr>
      <t>(en fonction de la MS du totale du couvert)</t>
    </r>
  </si>
  <si>
    <t>Coefficient correcteur azote racines</t>
  </si>
  <si>
    <t>Méthode par mesure des hauteurs</t>
  </si>
  <si>
    <r>
      <t>% de P</t>
    </r>
    <r>
      <rPr>
        <b/>
        <vertAlign val="subscript"/>
        <sz val="8"/>
        <color indexed="8"/>
        <rFont val="Arial"/>
        <family val="2"/>
      </rPr>
      <t>2</t>
    </r>
    <r>
      <rPr>
        <b/>
        <sz val="8"/>
        <color indexed="8"/>
        <rFont val="Arial"/>
        <family val="2"/>
      </rPr>
      <t>O</t>
    </r>
    <r>
      <rPr>
        <b/>
        <vertAlign val="subscript"/>
        <sz val="8"/>
        <color indexed="8"/>
        <rFont val="Arial"/>
        <family val="2"/>
      </rPr>
      <t>5</t>
    </r>
  </si>
  <si>
    <r>
      <t>% de K</t>
    </r>
    <r>
      <rPr>
        <b/>
        <vertAlign val="subscript"/>
        <sz val="8"/>
        <color indexed="8"/>
        <rFont val="Arial"/>
        <family val="2"/>
      </rPr>
      <t>2</t>
    </r>
    <r>
      <rPr>
        <b/>
        <sz val="8"/>
        <color indexed="8"/>
        <rFont val="Arial"/>
        <family val="2"/>
      </rPr>
      <t>O</t>
    </r>
  </si>
  <si>
    <t>Source des données</t>
  </si>
  <si>
    <t>&lt; 60 j</t>
  </si>
  <si>
    <t>&lt; 90 j</t>
  </si>
  <si>
    <t>&gt; 90 j</t>
  </si>
  <si>
    <t>&lt; 1 t</t>
  </si>
  <si>
    <t>&lt; 2 t</t>
  </si>
  <si>
    <t>&lt; 3 t</t>
  </si>
  <si>
    <t>&gt; 3 t</t>
  </si>
  <si>
    <t>Domaine de validité</t>
  </si>
  <si>
    <r>
      <t xml:space="preserve">                        Equation </t>
    </r>
    <r>
      <rPr>
        <i/>
        <sz val="8"/>
        <color indexed="8"/>
        <rFont val="Arial"/>
        <family val="2"/>
      </rPr>
      <t>(forme a x</t>
    </r>
    <r>
      <rPr>
        <i/>
        <vertAlign val="superscript"/>
        <sz val="8"/>
        <color indexed="8"/>
        <rFont val="Arial"/>
        <family val="2"/>
      </rPr>
      <t>b</t>
    </r>
    <r>
      <rPr>
        <i/>
        <sz val="8"/>
        <color indexed="8"/>
        <rFont val="Arial"/>
        <family val="2"/>
      </rPr>
      <t xml:space="preserve"> + c x)
&lt;= (hauteur max en cm)</t>
    </r>
  </si>
  <si>
    <t>a</t>
  </si>
  <si>
    <t>b</t>
  </si>
  <si>
    <t>c</t>
  </si>
  <si>
    <t>choux fourrager</t>
  </si>
  <si>
    <t>autres crucifères (moyenne)</t>
  </si>
  <si>
    <t>crucifères</t>
  </si>
  <si>
    <t>CRA PC + CA 36 + CA 67</t>
  </si>
  <si>
    <t>colza d'hiver</t>
  </si>
  <si>
    <t>autres graminées (moyenne)</t>
  </si>
  <si>
    <t>graminées</t>
  </si>
  <si>
    <t>CRA PC + CA 36 + CA 67 + CA26</t>
  </si>
  <si>
    <t>autres légumineuses (moy.)</t>
  </si>
  <si>
    <t>légumineuses</t>
  </si>
  <si>
    <t>navette</t>
  </si>
  <si>
    <t>avoine de printemps</t>
  </si>
  <si>
    <t>y = 0,059 x     R² = 0,82  (18 valeurs)</t>
  </si>
  <si>
    <t>radis</t>
  </si>
  <si>
    <t>avoine d'hiver</t>
  </si>
  <si>
    <t>radis chinois</t>
  </si>
  <si>
    <t>avoine fourragère (strigosa)</t>
  </si>
  <si>
    <t>y = 0,0409 x   R² = 0,72   (11 valeurs)</t>
  </si>
  <si>
    <t>repousses de colza d'hiver</t>
  </si>
  <si>
    <t>blé tendre d'hiver</t>
  </si>
  <si>
    <t>CRA PC + CA 36 + CA 26</t>
  </si>
  <si>
    <t>CRA PC + CA 36</t>
  </si>
  <si>
    <r>
      <t>y = 0,1107 x</t>
    </r>
    <r>
      <rPr>
        <vertAlign val="superscript"/>
        <sz val="8"/>
        <rFont val="Arial"/>
        <family val="2"/>
      </rPr>
      <t>0,8474</t>
    </r>
    <r>
      <rPr>
        <sz val="8"/>
        <rFont val="Arial"/>
        <family val="2"/>
      </rPr>
      <t xml:space="preserve"> R² = 0,77   (10 valeurs)</t>
    </r>
  </si>
  <si>
    <t>fenugrec</t>
  </si>
  <si>
    <t>féverole (hiver &amp; printemps)</t>
  </si>
  <si>
    <t>CRA PC + +CA 26 + CA 36 + CA 67</t>
  </si>
  <si>
    <t>gesse</t>
  </si>
  <si>
    <t>orge de printemps</t>
  </si>
  <si>
    <t>lentille</t>
  </si>
  <si>
    <t>orge d'hiver</t>
  </si>
  <si>
    <t>lin</t>
  </si>
  <si>
    <t>linéacées</t>
  </si>
  <si>
    <t>ray-grass d'Italie</t>
  </si>
  <si>
    <t>luzerne</t>
  </si>
  <si>
    <t>CA 26 + CA 59</t>
  </si>
  <si>
    <t>ray-grass hybride</t>
  </si>
  <si>
    <t>mélilot</t>
  </si>
  <si>
    <t>repousses de blé tendre</t>
  </si>
  <si>
    <t>mercuriale</t>
  </si>
  <si>
    <t>autres</t>
  </si>
  <si>
    <t>CA Alsace, CRAPC</t>
  </si>
  <si>
    <t>seigle classique</t>
  </si>
  <si>
    <t>minette</t>
  </si>
  <si>
    <t>CA 59</t>
  </si>
  <si>
    <t>seigle hybride (J.D.)</t>
  </si>
  <si>
    <r>
      <t>y = 0,0607 x</t>
    </r>
    <r>
      <rPr>
        <vertAlign val="superscript"/>
        <sz val="8"/>
        <rFont val="Arial"/>
        <family val="2"/>
      </rPr>
      <t>0,8446</t>
    </r>
    <r>
      <rPr>
        <sz val="8"/>
        <rFont val="Arial"/>
        <family val="2"/>
      </rPr>
      <t xml:space="preserve">   R² = 0,80  (55 valeurs)</t>
    </r>
  </si>
  <si>
    <t>sorgho fourrager</t>
  </si>
  <si>
    <t>CRA PC + CRA Bretagne + CA 03 + CA 36 + CA 63 + CA 67</t>
  </si>
  <si>
    <t>nyger</t>
  </si>
  <si>
    <t>composées</t>
  </si>
  <si>
    <t>CRA PC + CRA Bretagne + CA 36 + CA 63 + CA 67 + CA 89 + FDGEDA Aube</t>
  </si>
  <si>
    <t>CA 67</t>
  </si>
  <si>
    <t>tournesol</t>
  </si>
  <si>
    <t>phacélie</t>
  </si>
  <si>
    <t>hydrophyllacées</t>
  </si>
  <si>
    <t>y = 0,0536 x      R² = 0,76  (12 valeurs)</t>
  </si>
  <si>
    <t>pois fourrager</t>
  </si>
  <si>
    <t>CRA PC</t>
  </si>
  <si>
    <t>pois protéagineux</t>
  </si>
  <si>
    <t>CRA PC, CRA Bretagne, CA 26, CA 36, CA 67, CA 89 et FDGEDA Aube</t>
  </si>
  <si>
    <t>sarrasin</t>
  </si>
  <si>
    <r>
      <t>y = 0,1446 x</t>
    </r>
    <r>
      <rPr>
        <vertAlign val="superscript"/>
        <sz val="8"/>
        <rFont val="Arial"/>
        <family val="2"/>
      </rPr>
      <t xml:space="preserve">0,7786   </t>
    </r>
    <r>
      <rPr>
        <sz val="8"/>
        <rFont val="Arial"/>
        <family val="2"/>
      </rPr>
      <t>R² = 0,7501   (14 valeurs)</t>
    </r>
  </si>
  <si>
    <t>CRA PC + CRA Bretagne + CA 03 + CA 36 + CA 63 + CA 67 + CA 89 + FDGEDA Aube</t>
  </si>
  <si>
    <t>CRA PC + CA 03 + CA 67</t>
  </si>
  <si>
    <t>CRA PC + CRA Bretagne + CA 36 + CA 67</t>
  </si>
  <si>
    <t>polygonnacées</t>
  </si>
  <si>
    <t>y = 0,0925 x       R² = 0,5821    (11 valeurs)</t>
  </si>
  <si>
    <t>CA 67 + CA 89 + FDGEDA Aube</t>
  </si>
  <si>
    <t>trèfle blanc</t>
  </si>
  <si>
    <t>trèfle d'Alexandrie</t>
  </si>
  <si>
    <t>CA 59 + CA 60 + CA 67</t>
  </si>
  <si>
    <t>trèfle incarnat (et trèfle hybride)</t>
  </si>
  <si>
    <t>CRA PC + CRA Bretagne + CA 26 + CA 59 + CA 67</t>
  </si>
  <si>
    <t>trèfle souterrain</t>
  </si>
  <si>
    <t>trèfle violet (et trèfle de Perse)</t>
  </si>
  <si>
    <t>vesce (hiver &amp; printemps)</t>
  </si>
  <si>
    <t>CA 36, CA 59, CA 67, CA 89, CRA Bretagne, CRA PC, FDGEDA Aube</t>
  </si>
  <si>
    <t xml:space="preserve">
Espèce de culture intermédiaire
</t>
  </si>
  <si>
    <t>Date de semis</t>
  </si>
  <si>
    <r>
      <t xml:space="preserve">Biomasse verte
</t>
    </r>
    <r>
      <rPr>
        <sz val="7"/>
        <rFont val="Arial"/>
        <family val="2"/>
      </rPr>
      <t>(t de MV/ha)</t>
    </r>
  </si>
  <si>
    <r>
      <t>Teneur en MS</t>
    </r>
    <r>
      <rPr>
        <i/>
        <sz val="8"/>
        <rFont val="Arial"/>
        <family val="2"/>
      </rPr>
      <t xml:space="preserve">   (%)</t>
    </r>
  </si>
  <si>
    <r>
      <t xml:space="preserve">Biomasse sèche
</t>
    </r>
    <r>
      <rPr>
        <sz val="7"/>
        <rFont val="Arial"/>
        <family val="2"/>
      </rPr>
      <t>(t de MS/ha)</t>
    </r>
  </si>
  <si>
    <r>
      <t xml:space="preserve">Azote parties aériennes
</t>
    </r>
    <r>
      <rPr>
        <sz val="7"/>
        <rFont val="Arial"/>
        <family val="2"/>
      </rPr>
      <t>(kg de N/ha)</t>
    </r>
  </si>
  <si>
    <r>
      <t xml:space="preserve">Azote plante entière
</t>
    </r>
    <r>
      <rPr>
        <sz val="7"/>
        <rFont val="Arial"/>
        <family val="2"/>
      </rPr>
      <t>(kg de N/ha)</t>
    </r>
  </si>
  <si>
    <r>
      <t xml:space="preserve">Restitution potentielle
</t>
    </r>
    <r>
      <rPr>
        <sz val="7"/>
        <rFont val="Arial"/>
        <family val="2"/>
      </rPr>
      <t>(kg de N/ha)</t>
    </r>
  </si>
  <si>
    <r>
      <t xml:space="preserve">Restitution potentielle
</t>
    </r>
    <r>
      <rPr>
        <sz val="7"/>
        <rFont val="Arial"/>
        <family val="2"/>
      </rPr>
      <t>(kg de P</t>
    </r>
    <r>
      <rPr>
        <vertAlign val="subscript"/>
        <sz val="7"/>
        <rFont val="Arial"/>
        <family val="2"/>
      </rPr>
      <t>2</t>
    </r>
    <r>
      <rPr>
        <sz val="7"/>
        <rFont val="Arial"/>
        <family val="2"/>
      </rPr>
      <t>O</t>
    </r>
    <r>
      <rPr>
        <vertAlign val="subscript"/>
        <sz val="7"/>
        <rFont val="Arial"/>
        <family val="2"/>
      </rPr>
      <t>5</t>
    </r>
    <r>
      <rPr>
        <sz val="7"/>
        <rFont val="Arial"/>
        <family val="2"/>
      </rPr>
      <t>/ha)</t>
    </r>
  </si>
  <si>
    <r>
      <t xml:space="preserve">Restitution potentielle
</t>
    </r>
    <r>
      <rPr>
        <sz val="7"/>
        <rFont val="Arial"/>
        <family val="2"/>
      </rPr>
      <t>(kg de K</t>
    </r>
    <r>
      <rPr>
        <vertAlign val="subscript"/>
        <sz val="7"/>
        <rFont val="Arial"/>
        <family val="2"/>
      </rPr>
      <t>2</t>
    </r>
    <r>
      <rPr>
        <sz val="7"/>
        <rFont val="Arial"/>
        <family val="2"/>
      </rPr>
      <t>O/ha)</t>
    </r>
  </si>
  <si>
    <t>Parcelle</t>
  </si>
  <si>
    <t>Date mesure</t>
  </si>
  <si>
    <t xml:space="preserve"> - </t>
  </si>
  <si>
    <t>Couvert  -  valeurs globales</t>
  </si>
  <si>
    <t>.</t>
  </si>
</sst>
</file>

<file path=xl/styles.xml><?xml version="1.0" encoding="utf-8"?>
<styleSheet xmlns="http://schemas.openxmlformats.org/spreadsheetml/2006/main">
  <numFmts count="6">
    <numFmt numFmtId="164" formatCode="GENERAL"/>
    <numFmt numFmtId="165" formatCode="D\-MMM;@"/>
    <numFmt numFmtId="166" formatCode="0"/>
    <numFmt numFmtId="167" formatCode="0.0"/>
    <numFmt numFmtId="168" formatCode="D/M;@"/>
    <numFmt numFmtId="169" formatCode="D\ MMMM\ YYYY;@"/>
  </numFmts>
  <fonts count="78">
    <font>
      <sz val="10"/>
      <name val="Arial"/>
      <family val="2"/>
    </font>
    <font>
      <sz val="11"/>
      <color indexed="8"/>
      <name val="Calibri"/>
      <family val="2"/>
    </font>
    <font>
      <b/>
      <i/>
      <sz val="12"/>
      <color indexed="16"/>
      <name val="Arial"/>
      <family val="2"/>
    </font>
    <font>
      <i/>
      <sz val="8"/>
      <color indexed="16"/>
      <name val="Arial"/>
      <family val="2"/>
    </font>
    <font>
      <b/>
      <i/>
      <sz val="10"/>
      <color indexed="8"/>
      <name val="Arial"/>
      <family val="2"/>
    </font>
    <font>
      <b/>
      <i/>
      <sz val="14"/>
      <color indexed="30"/>
      <name val="Arial"/>
      <family val="2"/>
    </font>
    <font>
      <b/>
      <i/>
      <sz val="10"/>
      <name val="Arial"/>
      <family val="2"/>
    </font>
    <font>
      <b/>
      <i/>
      <sz val="10"/>
      <color indexed="30"/>
      <name val="Arial"/>
      <family val="2"/>
    </font>
    <font>
      <i/>
      <sz val="10"/>
      <name val="Arial"/>
      <family val="2"/>
    </font>
    <font>
      <b/>
      <sz val="10"/>
      <name val="Arial"/>
      <family val="2"/>
    </font>
    <font>
      <i/>
      <sz val="8"/>
      <name val="Arial"/>
      <family val="2"/>
    </font>
    <font>
      <i/>
      <sz val="9"/>
      <name val="Arial"/>
      <family val="2"/>
    </font>
    <font>
      <i/>
      <vertAlign val="subscript"/>
      <sz val="8"/>
      <name val="Arial"/>
      <family val="2"/>
    </font>
    <font>
      <b/>
      <sz val="10"/>
      <color indexed="10"/>
      <name val="Arial"/>
      <family val="2"/>
    </font>
    <font>
      <i/>
      <sz val="10"/>
      <color indexed="30"/>
      <name val="Arial"/>
      <family val="2"/>
    </font>
    <font>
      <sz val="10"/>
      <color indexed="10"/>
      <name val="Arial"/>
      <family val="2"/>
    </font>
    <font>
      <b/>
      <i/>
      <sz val="8"/>
      <color indexed="10"/>
      <name val="Arial"/>
      <family val="2"/>
    </font>
    <font>
      <b/>
      <i/>
      <sz val="10"/>
      <color indexed="10"/>
      <name val="Arial"/>
      <family val="2"/>
    </font>
    <font>
      <b/>
      <i/>
      <sz val="10"/>
      <color indexed="62"/>
      <name val="Arial"/>
      <family val="2"/>
    </font>
    <font>
      <i/>
      <sz val="9"/>
      <color indexed="23"/>
      <name val="Arial"/>
      <family val="2"/>
    </font>
    <font>
      <b/>
      <i/>
      <sz val="9"/>
      <color indexed="23"/>
      <name val="Arial"/>
      <family val="2"/>
    </font>
    <font>
      <i/>
      <sz val="8"/>
      <color indexed="23"/>
      <name val="Arial"/>
      <family val="2"/>
    </font>
    <font>
      <b/>
      <i/>
      <sz val="8"/>
      <color indexed="23"/>
      <name val="Arial"/>
      <family val="2"/>
    </font>
    <font>
      <b/>
      <i/>
      <sz val="10"/>
      <color indexed="48"/>
      <name val="Arial"/>
      <family val="2"/>
    </font>
    <font>
      <i/>
      <sz val="10"/>
      <color indexed="62"/>
      <name val="Arial"/>
      <family val="2"/>
    </font>
    <font>
      <i/>
      <sz val="8"/>
      <color indexed="60"/>
      <name val="Arial"/>
      <family val="2"/>
    </font>
    <font>
      <b/>
      <i/>
      <sz val="8"/>
      <color indexed="60"/>
      <name val="Arial"/>
      <family val="2"/>
    </font>
    <font>
      <b/>
      <i/>
      <sz val="10"/>
      <color indexed="17"/>
      <name val="Arial"/>
      <family val="2"/>
    </font>
    <font>
      <sz val="8"/>
      <color indexed="18"/>
      <name val="Arial"/>
      <family val="2"/>
    </font>
    <font>
      <sz val="8"/>
      <name val="Arial"/>
      <family val="2"/>
    </font>
    <font>
      <sz val="8"/>
      <color indexed="40"/>
      <name val="Arial"/>
      <family val="2"/>
    </font>
    <font>
      <sz val="8"/>
      <color indexed="48"/>
      <name val="Arial"/>
      <family val="2"/>
    </font>
    <font>
      <i/>
      <sz val="8"/>
      <color indexed="48"/>
      <name val="Arial"/>
      <family val="2"/>
    </font>
    <font>
      <i/>
      <sz val="8"/>
      <color indexed="17"/>
      <name val="Arial"/>
      <family val="2"/>
    </font>
    <font>
      <sz val="10"/>
      <color indexed="17"/>
      <name val="Arial"/>
      <family val="2"/>
    </font>
    <font>
      <i/>
      <sz val="10"/>
      <color indexed="60"/>
      <name val="Arial"/>
      <family val="2"/>
    </font>
    <font>
      <b/>
      <i/>
      <sz val="10"/>
      <color indexed="60"/>
      <name val="Arial"/>
      <family val="2"/>
    </font>
    <font>
      <b/>
      <i/>
      <sz val="10"/>
      <color indexed="20"/>
      <name val="Arial"/>
      <family val="2"/>
    </font>
    <font>
      <b/>
      <sz val="8"/>
      <color indexed="20"/>
      <name val="Arial"/>
      <family val="2"/>
    </font>
    <font>
      <b/>
      <sz val="8"/>
      <color indexed="48"/>
      <name val="Arial"/>
      <family val="2"/>
    </font>
    <font>
      <i/>
      <u val="single"/>
      <sz val="8"/>
      <name val="Arial"/>
      <family val="2"/>
    </font>
    <font>
      <b/>
      <i/>
      <u val="single"/>
      <sz val="10"/>
      <name val="Arial"/>
      <family val="2"/>
    </font>
    <font>
      <b/>
      <i/>
      <sz val="8"/>
      <color indexed="30"/>
      <name val="Arial"/>
      <family val="2"/>
    </font>
    <font>
      <b/>
      <i/>
      <sz val="8"/>
      <color indexed="63"/>
      <name val="Arial"/>
      <family val="2"/>
    </font>
    <font>
      <sz val="10"/>
      <color indexed="9"/>
      <name val="Arial"/>
      <family val="2"/>
    </font>
    <font>
      <b/>
      <sz val="14"/>
      <name val="Arial"/>
      <family val="2"/>
    </font>
    <font>
      <i/>
      <sz val="1"/>
      <name val="Arial"/>
      <family val="2"/>
    </font>
    <font>
      <sz val="10"/>
      <color indexed="8"/>
      <name val="Arial"/>
      <family val="2"/>
    </font>
    <font>
      <b/>
      <sz val="14"/>
      <color indexed="8"/>
      <name val="Arial"/>
      <family val="2"/>
    </font>
    <font>
      <i/>
      <sz val="8"/>
      <color indexed="10"/>
      <name val="Arial"/>
      <family val="2"/>
    </font>
    <font>
      <b/>
      <sz val="8"/>
      <name val="Arial"/>
      <family val="2"/>
    </font>
    <font>
      <sz val="6"/>
      <color indexed="9"/>
      <name val="Arial"/>
      <family val="2"/>
    </font>
    <font>
      <sz val="9"/>
      <name val="Arial"/>
      <family val="2"/>
    </font>
    <font>
      <vertAlign val="subscript"/>
      <sz val="8"/>
      <name val="Arial"/>
      <family val="2"/>
    </font>
    <font>
      <sz val="8"/>
      <color indexed="9"/>
      <name val="Arial"/>
      <family val="2"/>
    </font>
    <font>
      <b/>
      <sz val="10"/>
      <color indexed="9"/>
      <name val="Arial"/>
      <family val="2"/>
    </font>
    <font>
      <b/>
      <i/>
      <sz val="8"/>
      <name val="Arial"/>
      <family val="2"/>
    </font>
    <font>
      <i/>
      <sz val="8"/>
      <color indexed="8"/>
      <name val="Arial"/>
      <family val="2"/>
    </font>
    <font>
      <b/>
      <sz val="12"/>
      <name val="Arial"/>
      <family val="2"/>
    </font>
    <font>
      <b/>
      <i/>
      <vertAlign val="subscript"/>
      <sz val="10"/>
      <name val="Arial"/>
      <family val="2"/>
    </font>
    <font>
      <sz val="28"/>
      <color indexed="18"/>
      <name val="Arial Black"/>
      <family val="2"/>
    </font>
    <font>
      <b/>
      <sz val="8"/>
      <color indexed="8"/>
      <name val="Arial"/>
      <family val="0"/>
    </font>
    <font>
      <b/>
      <sz val="7"/>
      <color indexed="8"/>
      <name val="Arial"/>
      <family val="0"/>
    </font>
    <font>
      <sz val="8"/>
      <color indexed="8"/>
      <name val="Arial"/>
      <family val="2"/>
    </font>
    <font>
      <b/>
      <vertAlign val="subscript"/>
      <sz val="8"/>
      <color indexed="8"/>
      <name val="Arial"/>
      <family val="2"/>
    </font>
    <font>
      <i/>
      <vertAlign val="superscript"/>
      <sz val="8"/>
      <color indexed="8"/>
      <name val="Arial"/>
      <family val="2"/>
    </font>
    <font>
      <i/>
      <sz val="6"/>
      <name val="Arial"/>
      <family val="2"/>
    </font>
    <font>
      <vertAlign val="superscript"/>
      <sz val="8"/>
      <name val="Arial"/>
      <family val="2"/>
    </font>
    <font>
      <b/>
      <sz val="8"/>
      <color indexed="8"/>
      <name val="Tahoma"/>
      <family val="2"/>
    </font>
    <font>
      <sz val="8"/>
      <color indexed="8"/>
      <name val="Tahoma"/>
      <family val="2"/>
    </font>
    <font>
      <i/>
      <sz val="8"/>
      <color indexed="8"/>
      <name val="Tahoma"/>
      <family val="2"/>
    </font>
    <font>
      <b/>
      <sz val="10"/>
      <color indexed="8"/>
      <name val="Arial"/>
      <family val="2"/>
    </font>
    <font>
      <b/>
      <sz val="9"/>
      <name val="Arial"/>
      <family val="2"/>
    </font>
    <font>
      <sz val="7"/>
      <name val="Arial"/>
      <family val="2"/>
    </font>
    <font>
      <vertAlign val="subscript"/>
      <sz val="7"/>
      <name val="Arial"/>
      <family val="2"/>
    </font>
    <font>
      <b/>
      <sz val="7"/>
      <name val="Arial"/>
      <family val="2"/>
    </font>
    <font>
      <i/>
      <sz val="7"/>
      <color indexed="18"/>
      <name val="Arial"/>
      <family val="2"/>
    </font>
    <font>
      <sz val="9"/>
      <color indexed="8"/>
      <name val="Arial"/>
      <family val="2"/>
    </font>
  </fonts>
  <fills count="19">
    <fill>
      <patternFill/>
    </fill>
    <fill>
      <patternFill patternType="gray125"/>
    </fill>
    <fill>
      <patternFill patternType="solid">
        <fgColor indexed="50"/>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46"/>
        <bgColor indexed="64"/>
      </patternFill>
    </fill>
    <fill>
      <patternFill patternType="solid">
        <fgColor indexed="51"/>
        <bgColor indexed="64"/>
      </patternFill>
    </fill>
    <fill>
      <patternFill patternType="solid">
        <fgColor indexed="49"/>
        <bgColor indexed="64"/>
      </patternFill>
    </fill>
    <fill>
      <patternFill patternType="solid">
        <fgColor indexed="25"/>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21"/>
        <bgColor indexed="64"/>
      </patternFill>
    </fill>
  </fills>
  <borders count="34">
    <border>
      <left/>
      <right/>
      <top/>
      <bottom/>
      <diagonal/>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dotted">
        <color indexed="8"/>
      </bottom>
    </border>
    <border>
      <left style="dotted">
        <color indexed="8"/>
      </left>
      <right>
        <color indexed="63"/>
      </right>
      <top>
        <color indexed="63"/>
      </top>
      <bottom>
        <color indexed="63"/>
      </bottom>
    </border>
    <border>
      <left>
        <color indexed="63"/>
      </left>
      <right style="dotted">
        <color indexed="8"/>
      </right>
      <top style="dotted">
        <color indexed="8"/>
      </top>
      <bottom>
        <color indexed="63"/>
      </bottom>
    </border>
    <border>
      <left>
        <color indexed="63"/>
      </left>
      <right style="dotted">
        <color indexed="8"/>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dotted">
        <color indexed="8"/>
      </left>
      <right>
        <color indexed="63"/>
      </right>
      <top>
        <color indexed="63"/>
      </top>
      <bottom style="dotted">
        <color indexed="8"/>
      </bottom>
    </border>
    <border>
      <left>
        <color indexed="63"/>
      </left>
      <right style="dotted">
        <color indexed="8"/>
      </right>
      <top>
        <color indexed="63"/>
      </top>
      <bottom style="dotted">
        <color indexed="8"/>
      </bottom>
    </border>
    <border>
      <left style="dotted">
        <color indexed="8"/>
      </left>
      <right>
        <color indexed="63"/>
      </right>
      <top style="dotted">
        <color indexed="8"/>
      </top>
      <bottom>
        <color indexed="63"/>
      </bottom>
    </border>
    <border>
      <left>
        <color indexed="63"/>
      </left>
      <right>
        <color indexed="63"/>
      </right>
      <top style="dotted">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ck">
        <color indexed="9"/>
      </bottom>
    </border>
    <border>
      <left style="thin">
        <color indexed="8"/>
      </left>
      <right style="thin">
        <color indexed="8"/>
      </right>
      <top>
        <color indexed="63"/>
      </top>
      <bottom style="thick">
        <color indexed="9"/>
      </bottom>
    </border>
    <border>
      <left>
        <color indexed="63"/>
      </left>
      <right>
        <color indexed="63"/>
      </right>
      <top style="thick">
        <color indexed="9"/>
      </top>
      <bottom>
        <color indexed="63"/>
      </bottom>
    </border>
    <border>
      <left>
        <color indexed="63"/>
      </left>
      <right>
        <color indexed="63"/>
      </right>
      <top>
        <color indexed="63"/>
      </top>
      <bottom style="thick">
        <color indexed="57"/>
      </bottom>
    </border>
    <border>
      <left>
        <color indexed="63"/>
      </left>
      <right>
        <color indexed="63"/>
      </right>
      <top style="thick">
        <color indexed="57"/>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1" fillId="0" borderId="0">
      <alignment/>
      <protection/>
    </xf>
  </cellStyleXfs>
  <cellXfs count="290">
    <xf numFmtId="164" fontId="0" fillId="0" borderId="0" xfId="0" applyAlignment="1">
      <alignment/>
    </xf>
    <xf numFmtId="164" fontId="0" fillId="0" borderId="0" xfId="0" applyFill="1" applyBorder="1" applyAlignment="1">
      <alignment/>
    </xf>
    <xf numFmtId="164" fontId="0" fillId="0" borderId="0" xfId="0" applyAlignment="1" applyProtection="1">
      <alignment/>
      <protection hidden="1"/>
    </xf>
    <xf numFmtId="164" fontId="2" fillId="2" borderId="0" xfId="0" applyFont="1" applyFill="1" applyBorder="1" applyAlignment="1" applyProtection="1">
      <alignment horizontal="right" vertical="center"/>
      <protection hidden="1"/>
    </xf>
    <xf numFmtId="164" fontId="0" fillId="0" borderId="0" xfId="0" applyFill="1" applyBorder="1" applyAlignment="1" applyProtection="1">
      <alignment/>
      <protection hidden="1"/>
    </xf>
    <xf numFmtId="164" fontId="0" fillId="0" borderId="0" xfId="0" applyFill="1" applyAlignment="1" applyProtection="1">
      <alignment/>
      <protection hidden="1"/>
    </xf>
    <xf numFmtId="164" fontId="4" fillId="0" borderId="0" xfId="0" applyFont="1" applyFill="1" applyBorder="1" applyAlignment="1" applyProtection="1">
      <alignment horizontal="center" vertical="center"/>
      <protection hidden="1"/>
    </xf>
    <xf numFmtId="164" fontId="6" fillId="0" borderId="0" xfId="0" applyFont="1" applyAlignment="1" applyProtection="1">
      <alignment vertical="center"/>
      <protection hidden="1"/>
    </xf>
    <xf numFmtId="164" fontId="0" fillId="3" borderId="0" xfId="0" applyFill="1" applyAlignment="1" applyProtection="1">
      <alignment/>
      <protection hidden="1"/>
    </xf>
    <xf numFmtId="164" fontId="0" fillId="3" borderId="0" xfId="0" applyFont="1" applyFill="1" applyBorder="1" applyAlignment="1" applyProtection="1">
      <alignment horizontal="justify"/>
      <protection hidden="1"/>
    </xf>
    <xf numFmtId="164" fontId="0" fillId="3" borderId="0" xfId="0" applyFill="1" applyAlignment="1" applyProtection="1">
      <alignment horizontal="justify"/>
      <protection hidden="1"/>
    </xf>
    <xf numFmtId="164" fontId="0" fillId="3" borderId="0" xfId="0" applyFont="1" applyFill="1" applyBorder="1" applyAlignment="1" applyProtection="1">
      <alignment horizontal="left" vertical="top" wrapText="1"/>
      <protection hidden="1"/>
    </xf>
    <xf numFmtId="164" fontId="0" fillId="3" borderId="0" xfId="0" applyFont="1" applyFill="1" applyBorder="1" applyAlignment="1" applyProtection="1">
      <alignment horizontal="justify" vertical="center" wrapText="1"/>
      <protection hidden="1"/>
    </xf>
    <xf numFmtId="164" fontId="0" fillId="3" borderId="0" xfId="0" applyFill="1" applyBorder="1" applyAlignment="1" applyProtection="1">
      <alignment horizontal="left" vertical="center" wrapText="1"/>
      <protection hidden="1"/>
    </xf>
    <xf numFmtId="164" fontId="0" fillId="3" borderId="0" xfId="0" applyFill="1" applyBorder="1" applyAlignment="1" applyProtection="1">
      <alignment horizontal="center"/>
      <protection hidden="1"/>
    </xf>
    <xf numFmtId="164" fontId="9" fillId="4" borderId="0" xfId="0" applyFont="1" applyFill="1" applyAlignment="1" applyProtection="1">
      <alignment/>
      <protection hidden="1"/>
    </xf>
    <xf numFmtId="164" fontId="0" fillId="4" borderId="0" xfId="0" applyFill="1" applyAlignment="1" applyProtection="1">
      <alignment/>
      <protection hidden="1"/>
    </xf>
    <xf numFmtId="164" fontId="8" fillId="4" borderId="0" xfId="0" applyFont="1" applyFill="1" applyAlignment="1" applyProtection="1">
      <alignment/>
      <protection hidden="1"/>
    </xf>
    <xf numFmtId="164" fontId="0" fillId="5" borderId="0" xfId="0" applyFill="1" applyAlignment="1" applyProtection="1">
      <alignment/>
      <protection hidden="1"/>
    </xf>
    <xf numFmtId="164" fontId="14" fillId="4" borderId="0" xfId="0" applyFont="1" applyFill="1" applyAlignment="1" applyProtection="1">
      <alignment horizontal="left"/>
      <protection hidden="1"/>
    </xf>
    <xf numFmtId="164" fontId="0" fillId="4" borderId="0" xfId="0" applyFill="1" applyAlignment="1" applyProtection="1">
      <alignment horizontal="left"/>
      <protection hidden="1"/>
    </xf>
    <xf numFmtId="164" fontId="0" fillId="4" borderId="0" xfId="0" applyFont="1" applyFill="1" applyAlignment="1" applyProtection="1">
      <alignment/>
      <protection hidden="1"/>
    </xf>
    <xf numFmtId="164" fontId="9" fillId="4" borderId="0" xfId="0" applyFont="1" applyFill="1" applyAlignment="1" applyProtection="1">
      <alignment horizontal="center" vertical="center"/>
      <protection hidden="1"/>
    </xf>
    <xf numFmtId="164" fontId="15" fillId="4" borderId="0" xfId="0" applyFont="1" applyFill="1" applyBorder="1" applyAlignment="1" applyProtection="1">
      <alignment horizontal="left" vertical="center" wrapText="1"/>
      <protection hidden="1"/>
    </xf>
    <xf numFmtId="164" fontId="16" fillId="5" borderId="0" xfId="0" applyFont="1" applyFill="1" applyAlignment="1" applyProtection="1">
      <alignment horizontal="right"/>
      <protection hidden="1"/>
    </xf>
    <xf numFmtId="164" fontId="0" fillId="4" borderId="0" xfId="0" applyFont="1" applyFill="1" applyAlignment="1" applyProtection="1">
      <alignment horizontal="left"/>
      <protection hidden="1"/>
    </xf>
    <xf numFmtId="164" fontId="0" fillId="4" borderId="0" xfId="0" applyFill="1" applyAlignment="1" applyProtection="1">
      <alignment horizontal="left" vertical="center" wrapText="1"/>
      <protection hidden="1"/>
    </xf>
    <xf numFmtId="164" fontId="0" fillId="4" borderId="0" xfId="0" applyFill="1" applyBorder="1" applyAlignment="1" applyProtection="1">
      <alignment/>
      <protection hidden="1"/>
    </xf>
    <xf numFmtId="164" fontId="0" fillId="0" borderId="0" xfId="0" applyAlignment="1" applyProtection="1">
      <alignment horizontal="left" vertical="center" wrapText="1"/>
      <protection hidden="1"/>
    </xf>
    <xf numFmtId="164" fontId="0" fillId="0" borderId="0" xfId="0" applyFont="1" applyAlignment="1" applyProtection="1">
      <alignment/>
      <protection hidden="1"/>
    </xf>
    <xf numFmtId="164" fontId="17" fillId="0" borderId="0" xfId="0" applyFont="1" applyFill="1" applyBorder="1" applyAlignment="1" applyProtection="1">
      <alignment horizontal="left" vertical="center" wrapText="1"/>
      <protection hidden="1"/>
    </xf>
    <xf numFmtId="164" fontId="15" fillId="0" borderId="0" xfId="0" applyFont="1" applyFill="1" applyBorder="1" applyAlignment="1" applyProtection="1">
      <alignment horizontal="left" vertical="center" wrapText="1"/>
      <protection hidden="1"/>
    </xf>
    <xf numFmtId="164" fontId="9" fillId="3" borderId="1" xfId="0" applyFont="1" applyFill="1" applyBorder="1" applyAlignment="1" applyProtection="1">
      <alignment horizontal="left" vertical="center"/>
      <protection hidden="1"/>
    </xf>
    <xf numFmtId="164" fontId="9" fillId="3" borderId="2" xfId="0" applyFont="1" applyFill="1" applyBorder="1" applyAlignment="1" applyProtection="1">
      <alignment horizontal="left" vertical="center"/>
      <protection hidden="1"/>
    </xf>
    <xf numFmtId="164" fontId="9" fillId="3" borderId="3" xfId="0" applyFont="1" applyFill="1" applyBorder="1" applyAlignment="1" applyProtection="1">
      <alignment horizontal="left" vertical="center"/>
      <protection hidden="1"/>
    </xf>
    <xf numFmtId="164" fontId="0" fillId="0" borderId="4" xfId="0" applyFont="1" applyBorder="1" applyAlignment="1" applyProtection="1">
      <alignment vertical="center" wrapText="1"/>
      <protection hidden="1"/>
    </xf>
    <xf numFmtId="164" fontId="0" fillId="0" borderId="5" xfId="0" applyFont="1" applyBorder="1" applyAlignment="1" applyProtection="1">
      <alignment vertical="center" wrapText="1"/>
      <protection hidden="1"/>
    </xf>
    <xf numFmtId="164" fontId="0" fillId="0" borderId="6" xfId="0" applyFont="1" applyBorder="1" applyAlignment="1" applyProtection="1">
      <alignment vertical="center" wrapText="1"/>
      <protection hidden="1"/>
    </xf>
    <xf numFmtId="164" fontId="18" fillId="4" borderId="7" xfId="0" applyFont="1" applyFill="1" applyBorder="1" applyAlignment="1" applyProtection="1">
      <alignment horizontal="left" vertical="center" wrapText="1"/>
      <protection hidden="1"/>
    </xf>
    <xf numFmtId="164" fontId="19" fillId="0" borderId="7" xfId="0" applyFont="1" applyBorder="1" applyAlignment="1" applyProtection="1">
      <alignment horizontal="justify" vertical="top" wrapText="1"/>
      <protection hidden="1"/>
    </xf>
    <xf numFmtId="164" fontId="0" fillId="0" borderId="8" xfId="0" applyFont="1" applyBorder="1" applyAlignment="1" applyProtection="1">
      <alignment vertical="center" wrapText="1"/>
      <protection hidden="1"/>
    </xf>
    <xf numFmtId="164" fontId="0" fillId="0" borderId="0" xfId="0" applyFont="1" applyBorder="1" applyAlignment="1" applyProtection="1">
      <alignment vertical="center" wrapText="1"/>
      <protection hidden="1"/>
    </xf>
    <xf numFmtId="164" fontId="6" fillId="5" borderId="0" xfId="0" applyFont="1" applyFill="1" applyBorder="1" applyAlignment="1" applyProtection="1">
      <alignment horizontal="left" vertical="center" wrapText="1"/>
      <protection hidden="1"/>
    </xf>
    <xf numFmtId="164" fontId="6" fillId="5" borderId="0" xfId="0" applyFont="1" applyFill="1" applyBorder="1" applyAlignment="1" applyProtection="1">
      <alignment horizontal="center" vertical="center"/>
      <protection hidden="1"/>
    </xf>
    <xf numFmtId="164" fontId="0" fillId="0" borderId="9" xfId="0" applyFont="1" applyBorder="1" applyAlignment="1" applyProtection="1">
      <alignment vertical="center" wrapText="1"/>
      <protection hidden="1"/>
    </xf>
    <xf numFmtId="164" fontId="6" fillId="4" borderId="7" xfId="0" applyFont="1" applyFill="1" applyBorder="1" applyAlignment="1" applyProtection="1">
      <alignment horizontal="left" vertical="center" wrapText="1"/>
      <protection hidden="1"/>
    </xf>
    <xf numFmtId="164" fontId="6" fillId="0" borderId="0" xfId="0" applyFont="1" applyBorder="1" applyAlignment="1" applyProtection="1">
      <alignment vertical="center" wrapText="1"/>
      <protection hidden="1"/>
    </xf>
    <xf numFmtId="164" fontId="0" fillId="0" borderId="0" xfId="0" applyBorder="1" applyAlignment="1" applyProtection="1">
      <alignment/>
      <protection hidden="1"/>
    </xf>
    <xf numFmtId="164" fontId="0" fillId="0" borderId="9" xfId="0" applyBorder="1" applyAlignment="1" applyProtection="1">
      <alignment/>
      <protection hidden="1"/>
    </xf>
    <xf numFmtId="164" fontId="6" fillId="0" borderId="9" xfId="0" applyFont="1" applyBorder="1" applyAlignment="1" applyProtection="1">
      <alignment vertical="center" wrapText="1"/>
      <protection hidden="1"/>
    </xf>
    <xf numFmtId="164" fontId="6" fillId="0" borderId="0" xfId="0" applyFont="1" applyBorder="1" applyAlignment="1" applyProtection="1">
      <alignment horizontal="left" vertical="center" wrapText="1"/>
      <protection hidden="1"/>
    </xf>
    <xf numFmtId="164" fontId="6" fillId="5" borderId="8" xfId="0" applyFont="1" applyFill="1" applyBorder="1" applyAlignment="1" applyProtection="1">
      <alignment horizontal="left" vertical="center" wrapText="1"/>
      <protection hidden="1"/>
    </xf>
    <xf numFmtId="164" fontId="6" fillId="5" borderId="9" xfId="0" applyFont="1" applyFill="1" applyBorder="1" applyAlignment="1" applyProtection="1">
      <alignment horizontal="left" vertical="center" wrapText="1"/>
      <protection hidden="1"/>
    </xf>
    <xf numFmtId="164" fontId="6" fillId="0" borderId="8" xfId="0" applyFont="1" applyBorder="1" applyAlignment="1" applyProtection="1">
      <alignment horizontal="left" vertical="center" wrapText="1"/>
      <protection hidden="1"/>
    </xf>
    <xf numFmtId="164" fontId="6" fillId="0" borderId="9" xfId="0" applyFont="1" applyBorder="1" applyAlignment="1" applyProtection="1">
      <alignment horizontal="left" vertical="center" wrapText="1"/>
      <protection hidden="1"/>
    </xf>
    <xf numFmtId="164" fontId="18" fillId="0" borderId="7" xfId="0" applyFont="1" applyBorder="1" applyAlignment="1" applyProtection="1">
      <alignment horizontal="left" vertical="center" wrapText="1"/>
      <protection hidden="1"/>
    </xf>
    <xf numFmtId="164" fontId="25" fillId="0" borderId="9" xfId="0" applyFont="1" applyBorder="1" applyAlignment="1" applyProtection="1">
      <alignment horizontal="left" vertical="center" wrapText="1"/>
      <protection hidden="1"/>
    </xf>
    <xf numFmtId="164" fontId="18" fillId="0" borderId="8" xfId="0" applyFont="1" applyBorder="1" applyAlignment="1" applyProtection="1">
      <alignment horizontal="left" vertical="center" wrapText="1"/>
      <protection hidden="1"/>
    </xf>
    <xf numFmtId="164" fontId="8" fillId="0" borderId="9" xfId="0" applyFont="1" applyBorder="1" applyAlignment="1" applyProtection="1">
      <alignment horizontal="left" vertical="center" wrapText="1"/>
      <protection hidden="1"/>
    </xf>
    <xf numFmtId="164" fontId="28" fillId="0" borderId="0" xfId="0" applyFont="1" applyBorder="1" applyAlignment="1" applyProtection="1">
      <alignment horizontal="center" vertical="center" wrapText="1"/>
      <protection hidden="1"/>
    </xf>
    <xf numFmtId="164" fontId="25" fillId="0" borderId="0" xfId="0" applyFont="1" applyBorder="1" applyAlignment="1" applyProtection="1">
      <alignment vertical="center" wrapText="1"/>
      <protection hidden="1"/>
    </xf>
    <xf numFmtId="164" fontId="25" fillId="0" borderId="9" xfId="0" applyFont="1" applyBorder="1" applyAlignment="1" applyProtection="1">
      <alignment vertical="center" wrapText="1"/>
      <protection hidden="1"/>
    </xf>
    <xf numFmtId="164" fontId="29" fillId="0" borderId="0" xfId="0" applyFont="1" applyBorder="1" applyAlignment="1" applyProtection="1">
      <alignment horizontal="left" vertical="center" wrapText="1"/>
      <protection hidden="1"/>
    </xf>
    <xf numFmtId="164" fontId="0" fillId="0" borderId="0" xfId="0" applyBorder="1" applyAlignment="1" applyProtection="1">
      <alignment vertical="center" wrapText="1"/>
      <protection hidden="1"/>
    </xf>
    <xf numFmtId="164" fontId="0" fillId="0" borderId="7" xfId="0" applyBorder="1" applyAlignment="1" applyProtection="1">
      <alignment horizontal="left" vertical="center" wrapText="1"/>
      <protection hidden="1"/>
    </xf>
    <xf numFmtId="164" fontId="0" fillId="0" borderId="8" xfId="0" applyFont="1" applyBorder="1" applyAlignment="1" applyProtection="1">
      <alignment horizontal="right"/>
      <protection hidden="1"/>
    </xf>
    <xf numFmtId="164" fontId="0" fillId="0" borderId="8" xfId="0" applyBorder="1" applyAlignment="1" applyProtection="1">
      <alignment vertical="center" wrapText="1"/>
      <protection hidden="1"/>
    </xf>
    <xf numFmtId="164" fontId="0" fillId="0" borderId="0" xfId="0" applyFont="1" applyBorder="1" applyAlignment="1" applyProtection="1">
      <alignment horizontal="left" vertical="center" wrapText="1"/>
      <protection hidden="1"/>
    </xf>
    <xf numFmtId="164" fontId="0" fillId="0" borderId="9" xfId="0" applyBorder="1" applyAlignment="1" applyProtection="1">
      <alignment vertical="center" wrapText="1"/>
      <protection hidden="1"/>
    </xf>
    <xf numFmtId="164" fontId="0" fillId="0" borderId="8" xfId="0" applyBorder="1" applyAlignment="1" applyProtection="1">
      <alignment horizontal="left" vertical="center" wrapText="1"/>
      <protection hidden="1"/>
    </xf>
    <xf numFmtId="164" fontId="0" fillId="0" borderId="9" xfId="0" applyFont="1" applyBorder="1" applyAlignment="1" applyProtection="1">
      <alignment horizontal="left" vertical="center" wrapText="1"/>
      <protection hidden="1"/>
    </xf>
    <xf numFmtId="164" fontId="35" fillId="0" borderId="0" xfId="0" applyFont="1" applyBorder="1" applyAlignment="1" applyProtection="1">
      <alignment horizontal="left" vertical="center" wrapText="1"/>
      <protection hidden="1"/>
    </xf>
    <xf numFmtId="164" fontId="25" fillId="0" borderId="0" xfId="0" applyFont="1" applyBorder="1" applyAlignment="1" applyProtection="1">
      <alignment horizontal="left" vertical="center" wrapText="1"/>
      <protection hidden="1"/>
    </xf>
    <xf numFmtId="164" fontId="0" fillId="0" borderId="8" xfId="0" applyFont="1" applyBorder="1" applyAlignment="1" applyProtection="1">
      <alignment horizontal="right" vertical="center" wrapText="1"/>
      <protection hidden="1"/>
    </xf>
    <xf numFmtId="164" fontId="0" fillId="0" borderId="9" xfId="0" applyFill="1" applyBorder="1" applyAlignment="1" applyProtection="1">
      <alignment/>
      <protection hidden="1"/>
    </xf>
    <xf numFmtId="164" fontId="0" fillId="0" borderId="0" xfId="0" applyBorder="1" applyAlignment="1" applyProtection="1">
      <alignment horizontal="left" vertical="center" wrapText="1"/>
      <protection hidden="1"/>
    </xf>
    <xf numFmtId="164" fontId="0" fillId="0" borderId="0" xfId="0" applyFont="1" applyBorder="1" applyAlignment="1" applyProtection="1">
      <alignment/>
      <protection hidden="1"/>
    </xf>
    <xf numFmtId="164" fontId="0" fillId="0" borderId="8" xfId="0" applyFont="1" applyBorder="1" applyAlignment="1" applyProtection="1">
      <alignment horizontal="left" vertical="center" wrapText="1"/>
      <protection hidden="1"/>
    </xf>
    <xf numFmtId="164" fontId="0" fillId="5" borderId="8" xfId="0" applyFill="1" applyBorder="1" applyAlignment="1" applyProtection="1">
      <alignment horizontal="left" vertical="center" wrapText="1"/>
      <protection hidden="1"/>
    </xf>
    <xf numFmtId="164" fontId="0" fillId="5" borderId="0" xfId="0" applyFill="1" applyBorder="1" applyAlignment="1" applyProtection="1">
      <alignment horizontal="left" vertical="center" wrapText="1"/>
      <protection hidden="1"/>
    </xf>
    <xf numFmtId="164" fontId="0" fillId="5" borderId="0" xfId="0" applyFont="1" applyFill="1" applyBorder="1" applyAlignment="1" applyProtection="1">
      <alignment/>
      <protection hidden="1"/>
    </xf>
    <xf numFmtId="164" fontId="0" fillId="5" borderId="0" xfId="0" applyFill="1" applyBorder="1" applyAlignment="1" applyProtection="1">
      <alignment/>
      <protection hidden="1"/>
    </xf>
    <xf numFmtId="164" fontId="6" fillId="5" borderId="0" xfId="0" applyFont="1" applyFill="1" applyBorder="1" applyAlignment="1" applyProtection="1">
      <alignment horizontal="center" vertical="top"/>
      <protection hidden="1"/>
    </xf>
    <xf numFmtId="164" fontId="17" fillId="5" borderId="0" xfId="0" applyFont="1" applyFill="1" applyBorder="1" applyAlignment="1" applyProtection="1">
      <alignment horizontal="left" vertical="center" wrapText="1"/>
      <protection hidden="1"/>
    </xf>
    <xf numFmtId="164" fontId="15" fillId="5" borderId="0" xfId="0" applyFont="1" applyFill="1" applyBorder="1" applyAlignment="1" applyProtection="1">
      <alignment horizontal="left" vertical="center" wrapText="1"/>
      <protection hidden="1"/>
    </xf>
    <xf numFmtId="164" fontId="0" fillId="5" borderId="9" xfId="0" applyFill="1" applyBorder="1" applyAlignment="1" applyProtection="1">
      <alignment/>
      <protection hidden="1"/>
    </xf>
    <xf numFmtId="164" fontId="8" fillId="0" borderId="0" xfId="0" applyFont="1" applyBorder="1" applyAlignment="1" applyProtection="1">
      <alignment vertical="center" wrapText="1"/>
      <protection hidden="1"/>
    </xf>
    <xf numFmtId="164" fontId="8" fillId="0" borderId="9" xfId="0" applyFont="1" applyBorder="1" applyAlignment="1" applyProtection="1">
      <alignment vertical="center" wrapText="1"/>
      <protection hidden="1"/>
    </xf>
    <xf numFmtId="164" fontId="0" fillId="0" borderId="7" xfId="0" applyFont="1" applyBorder="1" applyAlignment="1" applyProtection="1">
      <alignment horizontal="left" vertical="center" wrapText="1"/>
      <protection hidden="1"/>
    </xf>
    <xf numFmtId="164" fontId="0" fillId="0" borderId="9" xfId="0" applyBorder="1" applyAlignment="1" applyProtection="1">
      <alignment horizontal="left" vertical="center" wrapText="1"/>
      <protection hidden="1"/>
    </xf>
    <xf numFmtId="164" fontId="10" fillId="6" borderId="7" xfId="0" applyFont="1" applyFill="1" applyBorder="1" applyAlignment="1" applyProtection="1">
      <alignment horizontal="left" vertical="center" wrapText="1"/>
      <protection hidden="1"/>
    </xf>
    <xf numFmtId="164" fontId="0" fillId="6" borderId="10" xfId="0" applyFill="1" applyBorder="1" applyAlignment="1" applyProtection="1">
      <alignment horizontal="left" vertical="center" wrapText="1"/>
      <protection hidden="1"/>
    </xf>
    <xf numFmtId="164" fontId="0" fillId="6" borderId="11" xfId="0" applyFill="1" applyBorder="1" applyAlignment="1" applyProtection="1">
      <alignment horizontal="left" vertical="center" wrapText="1"/>
      <protection hidden="1"/>
    </xf>
    <xf numFmtId="164" fontId="0" fillId="6" borderId="11" xfId="0" applyFont="1" applyFill="1" applyBorder="1" applyAlignment="1" applyProtection="1">
      <alignment/>
      <protection hidden="1"/>
    </xf>
    <xf numFmtId="164" fontId="0" fillId="6" borderId="11" xfId="0" applyFill="1" applyBorder="1" applyAlignment="1" applyProtection="1">
      <alignment/>
      <protection hidden="1"/>
    </xf>
    <xf numFmtId="164" fontId="17" fillId="6" borderId="11" xfId="0" applyFont="1" applyFill="1" applyBorder="1" applyAlignment="1" applyProtection="1">
      <alignment horizontal="left" vertical="center" wrapText="1"/>
      <protection hidden="1"/>
    </xf>
    <xf numFmtId="164" fontId="15" fillId="6" borderId="11" xfId="0" applyFont="1" applyFill="1" applyBorder="1" applyAlignment="1" applyProtection="1">
      <alignment horizontal="left" vertical="center" wrapText="1"/>
      <protection hidden="1"/>
    </xf>
    <xf numFmtId="164" fontId="0" fillId="6" borderId="12" xfId="0" applyFill="1" applyBorder="1" applyAlignment="1" applyProtection="1">
      <alignment/>
      <protection hidden="1"/>
    </xf>
    <xf numFmtId="164" fontId="0" fillId="4" borderId="4" xfId="0" applyFill="1" applyBorder="1" applyAlignment="1" applyProtection="1">
      <alignment/>
      <protection hidden="1"/>
    </xf>
    <xf numFmtId="164" fontId="0" fillId="4" borderId="5" xfId="0" applyFill="1" applyBorder="1" applyAlignment="1" applyProtection="1">
      <alignment/>
      <protection hidden="1"/>
    </xf>
    <xf numFmtId="164" fontId="0" fillId="4" borderId="6" xfId="0" applyFill="1" applyBorder="1" applyAlignment="1" applyProtection="1">
      <alignment/>
      <protection hidden="1"/>
    </xf>
    <xf numFmtId="164" fontId="0" fillId="4" borderId="8" xfId="0" applyFill="1" applyBorder="1" applyAlignment="1" applyProtection="1">
      <alignment/>
      <protection hidden="1"/>
    </xf>
    <xf numFmtId="164" fontId="41" fillId="4" borderId="0" xfId="0" applyFont="1" applyFill="1" applyBorder="1" applyAlignment="1" applyProtection="1">
      <alignment/>
      <protection hidden="1"/>
    </xf>
    <xf numFmtId="164" fontId="0" fillId="4" borderId="9" xfId="0" applyFill="1" applyBorder="1" applyAlignment="1" applyProtection="1">
      <alignment/>
      <protection hidden="1"/>
    </xf>
    <xf numFmtId="164" fontId="0" fillId="4" borderId="0" xfId="0" applyFont="1" applyFill="1" applyBorder="1" applyAlignment="1" applyProtection="1">
      <alignment/>
      <protection hidden="1"/>
    </xf>
    <xf numFmtId="164" fontId="0" fillId="4" borderId="9" xfId="0" applyFont="1" applyFill="1" applyBorder="1" applyAlignment="1" applyProtection="1">
      <alignment horizontal="left" wrapText="1"/>
      <protection hidden="1"/>
    </xf>
    <xf numFmtId="164" fontId="0" fillId="4" borderId="10" xfId="0" applyFill="1" applyBorder="1" applyAlignment="1" applyProtection="1">
      <alignment/>
      <protection hidden="1"/>
    </xf>
    <xf numFmtId="164" fontId="0" fillId="4" borderId="11" xfId="0" applyFill="1" applyBorder="1" applyAlignment="1" applyProtection="1">
      <alignment/>
      <protection hidden="1"/>
    </xf>
    <xf numFmtId="164" fontId="0" fillId="4" borderId="12" xfId="0" applyFill="1" applyBorder="1" applyAlignment="1" applyProtection="1">
      <alignment/>
      <protection hidden="1"/>
    </xf>
    <xf numFmtId="164" fontId="42" fillId="0" borderId="0" xfId="0" applyFont="1" applyFill="1" applyBorder="1" applyAlignment="1">
      <alignment/>
    </xf>
    <xf numFmtId="164" fontId="43" fillId="0" borderId="0" xfId="0" applyFont="1" applyFill="1" applyBorder="1" applyAlignment="1">
      <alignment/>
    </xf>
    <xf numFmtId="164" fontId="44" fillId="0" borderId="0" xfId="0" applyFont="1" applyFill="1" applyAlignment="1" applyProtection="1">
      <alignment/>
      <protection hidden="1"/>
    </xf>
    <xf numFmtId="164" fontId="44" fillId="0" borderId="0" xfId="0" applyFont="1" applyFill="1" applyAlignment="1" applyProtection="1">
      <alignment horizontal="left"/>
      <protection hidden="1"/>
    </xf>
    <xf numFmtId="164" fontId="2" fillId="2" borderId="0" xfId="0" applyFont="1" applyFill="1" applyBorder="1" applyAlignment="1" applyProtection="1">
      <alignment horizontal="center" vertical="center" wrapText="1"/>
      <protection hidden="1"/>
    </xf>
    <xf numFmtId="164" fontId="44" fillId="0" borderId="0" xfId="0" applyFont="1" applyFill="1" applyBorder="1" applyAlignment="1" applyProtection="1">
      <alignment/>
      <protection hidden="1"/>
    </xf>
    <xf numFmtId="164" fontId="45" fillId="0" borderId="0" xfId="0" applyFont="1" applyFill="1" applyBorder="1" applyAlignment="1" applyProtection="1">
      <alignment horizontal="left" vertical="center"/>
      <protection hidden="1"/>
    </xf>
    <xf numFmtId="164" fontId="45" fillId="0" borderId="0" xfId="0" applyFont="1" applyFill="1" applyBorder="1" applyAlignment="1" applyProtection="1">
      <alignment vertical="center"/>
      <protection hidden="1"/>
    </xf>
    <xf numFmtId="164" fontId="10" fillId="0" borderId="0" xfId="0" applyFont="1" applyFill="1" applyAlignment="1" applyProtection="1">
      <alignment horizontal="center" wrapText="1"/>
      <protection hidden="1"/>
    </xf>
    <xf numFmtId="164" fontId="45" fillId="0" borderId="0" xfId="0" applyFont="1" applyFill="1" applyBorder="1" applyAlignment="1" applyProtection="1">
      <alignment horizontal="center" vertical="center" wrapText="1"/>
      <protection hidden="1"/>
    </xf>
    <xf numFmtId="164" fontId="2" fillId="5" borderId="0" xfId="0" applyFont="1" applyFill="1" applyBorder="1" applyAlignment="1" applyProtection="1">
      <alignment horizontal="right" vertical="center"/>
      <protection hidden="1"/>
    </xf>
    <xf numFmtId="164" fontId="44" fillId="5" borderId="0" xfId="0" applyFont="1" applyFill="1" applyBorder="1" applyAlignment="1" applyProtection="1">
      <alignment/>
      <protection hidden="1"/>
    </xf>
    <xf numFmtId="164" fontId="44" fillId="5" borderId="0" xfId="0" applyFont="1" applyFill="1" applyAlignment="1" applyProtection="1">
      <alignment/>
      <protection hidden="1"/>
    </xf>
    <xf numFmtId="164" fontId="6" fillId="0" borderId="0" xfId="0" applyFont="1" applyFill="1" applyAlignment="1" applyProtection="1">
      <alignment horizontal="right"/>
      <protection hidden="1"/>
    </xf>
    <xf numFmtId="164" fontId="47" fillId="7" borderId="13" xfId="0" applyFont="1" applyFill="1" applyBorder="1" applyAlignment="1" applyProtection="1">
      <alignment horizontal="center"/>
      <protection hidden="1" locked="0"/>
    </xf>
    <xf numFmtId="164" fontId="10" fillId="7" borderId="13" xfId="0" applyFont="1" applyFill="1" applyBorder="1" applyAlignment="1" applyProtection="1">
      <alignment horizontal="center"/>
      <protection locked="0"/>
    </xf>
    <xf numFmtId="164" fontId="48" fillId="0" borderId="0" xfId="0" applyFont="1" applyFill="1" applyBorder="1" applyAlignment="1" applyProtection="1">
      <alignment vertical="center" wrapText="1"/>
      <protection hidden="1"/>
    </xf>
    <xf numFmtId="164" fontId="44" fillId="0" borderId="14" xfId="0" applyFont="1" applyFill="1" applyBorder="1" applyAlignment="1" applyProtection="1">
      <alignment/>
      <protection hidden="1"/>
    </xf>
    <xf numFmtId="164" fontId="49" fillId="0" borderId="14" xfId="0" applyFont="1" applyFill="1" applyBorder="1" applyAlignment="1" applyProtection="1">
      <alignment horizontal="left" vertical="center"/>
      <protection hidden="1"/>
    </xf>
    <xf numFmtId="164" fontId="45" fillId="0" borderId="14" xfId="0" applyFont="1" applyFill="1" applyBorder="1" applyAlignment="1" applyProtection="1">
      <alignment horizontal="left" vertical="center"/>
      <protection hidden="1"/>
    </xf>
    <xf numFmtId="164" fontId="45" fillId="0" borderId="14" xfId="0" applyFont="1" applyFill="1" applyBorder="1" applyAlignment="1" applyProtection="1">
      <alignment horizontal="center" vertical="center" wrapText="1"/>
      <protection hidden="1"/>
    </xf>
    <xf numFmtId="164" fontId="44" fillId="0" borderId="15" xfId="0" applyFont="1" applyFill="1" applyBorder="1" applyAlignment="1" applyProtection="1">
      <alignment/>
      <protection hidden="1"/>
    </xf>
    <xf numFmtId="164" fontId="44" fillId="0" borderId="0" xfId="0" applyFont="1" applyFill="1" applyBorder="1" applyAlignment="1" applyProtection="1">
      <alignment horizontal="left"/>
      <protection hidden="1"/>
    </xf>
    <xf numFmtId="164" fontId="50" fillId="0" borderId="0" xfId="0" applyFont="1" applyFill="1" applyBorder="1" applyAlignment="1" applyProtection="1">
      <alignment horizontal="center"/>
      <protection hidden="1"/>
    </xf>
    <xf numFmtId="164" fontId="44" fillId="0" borderId="16" xfId="0" applyFont="1" applyFill="1" applyBorder="1" applyAlignment="1" applyProtection="1">
      <alignment/>
      <protection hidden="1"/>
    </xf>
    <xf numFmtId="164" fontId="0" fillId="0" borderId="15" xfId="0" applyFill="1" applyBorder="1" applyAlignment="1" applyProtection="1">
      <alignment/>
      <protection hidden="1"/>
    </xf>
    <xf numFmtId="164" fontId="0" fillId="3" borderId="0" xfId="0" applyFont="1" applyFill="1" applyBorder="1" applyAlignment="1" applyProtection="1">
      <alignment horizontal="center"/>
      <protection hidden="1"/>
    </xf>
    <xf numFmtId="165" fontId="29" fillId="7" borderId="13" xfId="0" applyNumberFormat="1" applyFont="1" applyFill="1" applyBorder="1" applyAlignment="1" applyProtection="1">
      <alignment horizontal="center"/>
      <protection locked="0"/>
    </xf>
    <xf numFmtId="164" fontId="0" fillId="0" borderId="0" xfId="0" applyFill="1" applyBorder="1" applyAlignment="1" applyProtection="1">
      <alignment horizontal="left"/>
      <protection hidden="1"/>
    </xf>
    <xf numFmtId="164" fontId="29" fillId="3" borderId="0" xfId="0" applyFont="1" applyFill="1" applyBorder="1" applyAlignment="1" applyProtection="1">
      <alignment horizontal="center"/>
      <protection hidden="1"/>
    </xf>
    <xf numFmtId="164" fontId="29" fillId="0" borderId="0" xfId="0" applyFont="1" applyFill="1" applyBorder="1" applyAlignment="1" applyProtection="1">
      <alignment horizontal="center"/>
      <protection hidden="1"/>
    </xf>
    <xf numFmtId="164" fontId="44" fillId="0" borderId="17" xfId="0" applyFont="1" applyFill="1" applyBorder="1" applyAlignment="1" applyProtection="1">
      <alignment/>
      <protection hidden="1"/>
    </xf>
    <xf numFmtId="164" fontId="44" fillId="0" borderId="0" xfId="0" applyFont="1" applyFill="1" applyBorder="1" applyAlignment="1" applyProtection="1">
      <alignment horizontal="center"/>
      <protection hidden="1"/>
    </xf>
    <xf numFmtId="164" fontId="49" fillId="0" borderId="18" xfId="0" applyFont="1" applyFill="1" applyBorder="1" applyAlignment="1" applyProtection="1">
      <alignment/>
      <protection hidden="1"/>
    </xf>
    <xf numFmtId="164" fontId="0" fillId="0" borderId="18" xfId="0" applyFill="1" applyBorder="1" applyAlignment="1" applyProtection="1">
      <alignment/>
      <protection hidden="1"/>
    </xf>
    <xf numFmtId="164" fontId="0" fillId="0" borderId="18" xfId="0" applyFill="1" applyBorder="1" applyAlignment="1" applyProtection="1">
      <alignment horizontal="center"/>
      <protection hidden="1"/>
    </xf>
    <xf numFmtId="164" fontId="44" fillId="0" borderId="18" xfId="0" applyFont="1" applyFill="1" applyBorder="1" applyAlignment="1" applyProtection="1">
      <alignment/>
      <protection hidden="1"/>
    </xf>
    <xf numFmtId="164" fontId="9" fillId="8" borderId="0" xfId="0" applyFont="1" applyFill="1" applyBorder="1" applyAlignment="1" applyProtection="1">
      <alignment horizontal="left"/>
      <protection hidden="1"/>
    </xf>
    <xf numFmtId="164" fontId="50" fillId="7" borderId="13" xfId="0" applyFont="1" applyFill="1" applyBorder="1" applyAlignment="1" applyProtection="1">
      <alignment horizontal="center" vertical="center"/>
      <protection hidden="1" locked="0"/>
    </xf>
    <xf numFmtId="164" fontId="29" fillId="4" borderId="13" xfId="0" applyFont="1" applyFill="1" applyBorder="1" applyAlignment="1" applyProtection="1">
      <alignment horizontal="center" vertical="center"/>
      <protection hidden="1"/>
    </xf>
    <xf numFmtId="164" fontId="51" fillId="0" borderId="0" xfId="0" applyFont="1" applyFill="1" applyBorder="1" applyAlignment="1" applyProtection="1">
      <alignment/>
      <protection hidden="1"/>
    </xf>
    <xf numFmtId="164" fontId="0" fillId="3" borderId="0" xfId="0" applyFill="1" applyBorder="1" applyAlignment="1" applyProtection="1">
      <alignment horizontal="left"/>
      <protection hidden="1"/>
    </xf>
    <xf numFmtId="164" fontId="10" fillId="3" borderId="0" xfId="0" applyFont="1" applyFill="1" applyBorder="1" applyAlignment="1" applyProtection="1">
      <alignment horizontal="left"/>
      <protection hidden="1"/>
    </xf>
    <xf numFmtId="164" fontId="29" fillId="7" borderId="13" xfId="0" applyFont="1" applyFill="1" applyBorder="1" applyAlignment="1" applyProtection="1">
      <alignment horizontal="center"/>
      <protection locked="0"/>
    </xf>
    <xf numFmtId="164" fontId="29" fillId="0" borderId="0" xfId="0" applyFont="1" applyFill="1" applyBorder="1" applyAlignment="1" applyProtection="1">
      <alignment/>
      <protection hidden="1"/>
    </xf>
    <xf numFmtId="166" fontId="0" fillId="4" borderId="13" xfId="0" applyNumberFormat="1" applyFill="1" applyBorder="1" applyAlignment="1" applyProtection="1">
      <alignment horizontal="center"/>
      <protection hidden="1"/>
    </xf>
    <xf numFmtId="166" fontId="52" fillId="4" borderId="13" xfId="0" applyNumberFormat="1" applyFont="1" applyFill="1" applyBorder="1" applyAlignment="1" applyProtection="1">
      <alignment horizontal="center"/>
      <protection hidden="1"/>
    </xf>
    <xf numFmtId="167" fontId="52" fillId="4" borderId="13" xfId="0" applyNumberFormat="1" applyFont="1" applyFill="1" applyBorder="1" applyAlignment="1" applyProtection="1">
      <alignment horizontal="center"/>
      <protection hidden="1"/>
    </xf>
    <xf numFmtId="164" fontId="52" fillId="4" borderId="13" xfId="0" applyFont="1" applyFill="1" applyBorder="1" applyAlignment="1" applyProtection="1">
      <alignment horizontal="center"/>
      <protection hidden="1"/>
    </xf>
    <xf numFmtId="164" fontId="0" fillId="0" borderId="0" xfId="0" applyFill="1" applyBorder="1" applyAlignment="1" applyProtection="1">
      <alignment horizontal="center"/>
      <protection hidden="1"/>
    </xf>
    <xf numFmtId="164" fontId="54" fillId="0" borderId="0" xfId="0" applyFont="1" applyFill="1" applyBorder="1" applyAlignment="1" applyProtection="1">
      <alignment horizontal="center"/>
      <protection hidden="1"/>
    </xf>
    <xf numFmtId="164" fontId="51" fillId="0" borderId="0" xfId="0" applyFont="1" applyFill="1" applyBorder="1" applyAlignment="1" applyProtection="1">
      <alignment horizontal="center"/>
      <protection hidden="1"/>
    </xf>
    <xf numFmtId="164" fontId="55" fillId="0" borderId="0" xfId="0" applyFont="1" applyFill="1" applyBorder="1" applyAlignment="1" applyProtection="1">
      <alignment horizontal="center"/>
      <protection hidden="1"/>
    </xf>
    <xf numFmtId="164" fontId="55" fillId="0" borderId="0" xfId="0" applyFont="1" applyFill="1" applyBorder="1" applyAlignment="1" applyProtection="1">
      <alignment/>
      <protection hidden="1"/>
    </xf>
    <xf numFmtId="164" fontId="44" fillId="0" borderId="0" xfId="0" applyFont="1" applyFill="1" applyAlignment="1" applyProtection="1">
      <alignment horizontal="center"/>
      <protection hidden="1"/>
    </xf>
    <xf numFmtId="166" fontId="44" fillId="0" borderId="0" xfId="0" applyNumberFormat="1" applyFont="1" applyFill="1" applyBorder="1" applyAlignment="1" applyProtection="1">
      <alignment horizontal="center"/>
      <protection hidden="1"/>
    </xf>
    <xf numFmtId="165" fontId="29" fillId="7" borderId="13" xfId="0" applyNumberFormat="1" applyFont="1" applyFill="1" applyBorder="1" applyAlignment="1" applyProtection="1">
      <alignment horizontal="center"/>
      <protection hidden="1" locked="0"/>
    </xf>
    <xf numFmtId="164" fontId="0" fillId="3" borderId="0" xfId="0" applyFont="1" applyFill="1" applyBorder="1" applyAlignment="1" applyProtection="1">
      <alignment horizontal="left"/>
      <protection hidden="1"/>
    </xf>
    <xf numFmtId="164" fontId="29" fillId="7" borderId="13" xfId="0" applyFont="1" applyFill="1" applyBorder="1" applyAlignment="1" applyProtection="1">
      <alignment horizontal="center"/>
      <protection hidden="1" locked="0"/>
    </xf>
    <xf numFmtId="164" fontId="9" fillId="8" borderId="0" xfId="0" applyFont="1" applyFill="1" applyBorder="1" applyAlignment="1" applyProtection="1">
      <alignment horizontal="center"/>
      <protection hidden="1"/>
    </xf>
    <xf numFmtId="164" fontId="9" fillId="0" borderId="0" xfId="0" applyFont="1" applyFill="1" applyBorder="1" applyAlignment="1" applyProtection="1">
      <alignment/>
      <protection hidden="1"/>
    </xf>
    <xf numFmtId="167" fontId="29" fillId="4" borderId="13" xfId="0" applyNumberFormat="1" applyFont="1" applyFill="1" applyBorder="1" applyAlignment="1" applyProtection="1">
      <alignment horizontal="center"/>
      <protection hidden="1"/>
    </xf>
    <xf numFmtId="167" fontId="9" fillId="4" borderId="13" xfId="0" applyNumberFormat="1" applyFont="1" applyFill="1" applyBorder="1" applyAlignment="1" applyProtection="1">
      <alignment horizontal="center"/>
      <protection hidden="1"/>
    </xf>
    <xf numFmtId="167" fontId="44" fillId="0" borderId="0" xfId="0" applyNumberFormat="1" applyFont="1" applyFill="1" applyBorder="1" applyAlignment="1" applyProtection="1">
      <alignment/>
      <protection hidden="1"/>
    </xf>
    <xf numFmtId="166" fontId="9" fillId="4" borderId="13" xfId="0" applyNumberFormat="1" applyFont="1" applyFill="1" applyBorder="1" applyAlignment="1" applyProtection="1">
      <alignment horizontal="center"/>
      <protection hidden="1"/>
    </xf>
    <xf numFmtId="166" fontId="44" fillId="5" borderId="0" xfId="0" applyNumberFormat="1" applyFont="1" applyFill="1" applyBorder="1" applyAlignment="1" applyProtection="1">
      <alignment/>
      <protection hidden="1"/>
    </xf>
    <xf numFmtId="164" fontId="0" fillId="0" borderId="19" xfId="0" applyFill="1" applyBorder="1" applyAlignment="1" applyProtection="1">
      <alignment/>
      <protection hidden="1"/>
    </xf>
    <xf numFmtId="164" fontId="15" fillId="0" borderId="19" xfId="0" applyFont="1" applyFill="1" applyBorder="1" applyAlignment="1" applyProtection="1">
      <alignment horizontal="center" vertical="top"/>
      <protection hidden="1"/>
    </xf>
    <xf numFmtId="164" fontId="15" fillId="0" borderId="19" xfId="0" applyFont="1" applyFill="1" applyBorder="1" applyAlignment="1" applyProtection="1">
      <alignment vertical="top"/>
      <protection hidden="1"/>
    </xf>
    <xf numFmtId="164" fontId="44" fillId="0" borderId="19" xfId="0" applyFont="1" applyFill="1" applyBorder="1" applyAlignment="1" applyProtection="1">
      <alignment/>
      <protection hidden="1"/>
    </xf>
    <xf numFmtId="164" fontId="44" fillId="0" borderId="19" xfId="0" applyFont="1" applyFill="1" applyBorder="1" applyAlignment="1" applyProtection="1">
      <alignment horizontal="left"/>
      <protection hidden="1"/>
    </xf>
    <xf numFmtId="164" fontId="51" fillId="0" borderId="19" xfId="0" applyFont="1" applyFill="1" applyBorder="1" applyAlignment="1" applyProtection="1">
      <alignment/>
      <protection hidden="1"/>
    </xf>
    <xf numFmtId="164" fontId="47" fillId="0" borderId="19" xfId="0" applyFont="1" applyFill="1" applyBorder="1" applyAlignment="1" applyProtection="1">
      <alignment/>
      <protection hidden="1"/>
    </xf>
    <xf numFmtId="164" fontId="57" fillId="0" borderId="19" xfId="0" applyFont="1" applyFill="1" applyBorder="1" applyAlignment="1" applyProtection="1">
      <alignment horizontal="center" vertical="top"/>
      <protection hidden="1"/>
    </xf>
    <xf numFmtId="164" fontId="47" fillId="0" borderId="0" xfId="0" applyFont="1" applyFill="1" applyBorder="1" applyAlignment="1" applyProtection="1">
      <alignment/>
      <protection hidden="1"/>
    </xf>
    <xf numFmtId="164" fontId="44" fillId="0" borderId="20" xfId="0" applyFont="1" applyFill="1" applyBorder="1" applyAlignment="1" applyProtection="1">
      <alignment/>
      <protection hidden="1"/>
    </xf>
    <xf numFmtId="164" fontId="0" fillId="0" borderId="14" xfId="0" applyFill="1" applyBorder="1" applyAlignment="1" applyProtection="1">
      <alignment/>
      <protection hidden="1"/>
    </xf>
    <xf numFmtId="164" fontId="0" fillId="0" borderId="14" xfId="0" applyFill="1" applyBorder="1" applyAlignment="1" applyProtection="1">
      <alignment/>
      <protection hidden="1"/>
    </xf>
    <xf numFmtId="164" fontId="44" fillId="0" borderId="14" xfId="0" applyFont="1" applyFill="1" applyBorder="1" applyAlignment="1" applyProtection="1">
      <alignment horizontal="left"/>
      <protection hidden="1"/>
    </xf>
    <xf numFmtId="164" fontId="44" fillId="0" borderId="21" xfId="0" applyFont="1" applyFill="1" applyBorder="1" applyAlignment="1" applyProtection="1">
      <alignment/>
      <protection hidden="1"/>
    </xf>
    <xf numFmtId="164" fontId="0" fillId="0" borderId="0" xfId="0" applyFill="1" applyBorder="1" applyAlignment="1" applyProtection="1">
      <alignment/>
      <protection hidden="1"/>
    </xf>
    <xf numFmtId="164" fontId="0" fillId="9" borderId="22" xfId="0" applyFill="1" applyBorder="1" applyAlignment="1" applyProtection="1">
      <alignment/>
      <protection hidden="1"/>
    </xf>
    <xf numFmtId="164" fontId="0" fillId="9" borderId="23" xfId="0" applyFill="1" applyBorder="1" applyAlignment="1" applyProtection="1">
      <alignment/>
      <protection hidden="1"/>
    </xf>
    <xf numFmtId="164" fontId="0" fillId="9" borderId="16" xfId="0" applyFill="1" applyBorder="1" applyAlignment="1" applyProtection="1">
      <alignment/>
      <protection hidden="1"/>
    </xf>
    <xf numFmtId="164" fontId="0" fillId="0" borderId="0" xfId="0" applyFill="1" applyAlignment="1" applyProtection="1">
      <alignment horizontal="left"/>
      <protection hidden="1"/>
    </xf>
    <xf numFmtId="164" fontId="0" fillId="9" borderId="15" xfId="0" applyFill="1" applyBorder="1" applyAlignment="1" applyProtection="1">
      <alignment/>
      <protection hidden="1"/>
    </xf>
    <xf numFmtId="164" fontId="58" fillId="9" borderId="0" xfId="0" applyFont="1" applyFill="1" applyBorder="1" applyAlignment="1" applyProtection="1">
      <alignment horizontal="center"/>
      <protection hidden="1"/>
    </xf>
    <xf numFmtId="164" fontId="9" fillId="9" borderId="0" xfId="0" applyFont="1" applyFill="1" applyBorder="1" applyAlignment="1" applyProtection="1">
      <alignment horizontal="center"/>
      <protection hidden="1"/>
    </xf>
    <xf numFmtId="164" fontId="44" fillId="9" borderId="0" xfId="0" applyFont="1" applyFill="1" applyBorder="1" applyAlignment="1" applyProtection="1">
      <alignment horizontal="center" vertical="center"/>
      <protection hidden="1"/>
    </xf>
    <xf numFmtId="164" fontId="0" fillId="9" borderId="17" xfId="0" applyFont="1" applyFill="1" applyBorder="1" applyAlignment="1" applyProtection="1">
      <alignment/>
      <protection hidden="1"/>
    </xf>
    <xf numFmtId="164" fontId="47" fillId="0" borderId="0" xfId="0" applyFont="1" applyFill="1" applyAlignment="1" applyProtection="1">
      <alignment/>
      <protection hidden="1"/>
    </xf>
    <xf numFmtId="164" fontId="15" fillId="0" borderId="0" xfId="0" applyFont="1" applyFill="1" applyAlignment="1" applyProtection="1">
      <alignment/>
      <protection hidden="1"/>
    </xf>
    <xf numFmtId="164" fontId="8" fillId="9" borderId="0" xfId="0" applyFont="1" applyFill="1" applyBorder="1" applyAlignment="1" applyProtection="1">
      <alignment horizontal="right"/>
      <protection hidden="1"/>
    </xf>
    <xf numFmtId="164" fontId="8" fillId="9" borderId="0" xfId="0" applyFont="1" applyFill="1" applyBorder="1" applyAlignment="1" applyProtection="1">
      <alignment horizontal="center"/>
      <protection hidden="1"/>
    </xf>
    <xf numFmtId="167" fontId="9" fillId="4" borderId="13" xfId="0" applyNumberFormat="1" applyFont="1" applyFill="1" applyBorder="1" applyAlignment="1" applyProtection="1">
      <alignment horizontal="center" vertical="center"/>
      <protection hidden="1"/>
    </xf>
    <xf numFmtId="164" fontId="0" fillId="9" borderId="17" xfId="0" applyFill="1" applyBorder="1" applyAlignment="1" applyProtection="1">
      <alignment/>
      <protection hidden="1"/>
    </xf>
    <xf numFmtId="164" fontId="44" fillId="9" borderId="15" xfId="0" applyFont="1" applyFill="1" applyBorder="1" applyAlignment="1" applyProtection="1">
      <alignment/>
      <protection hidden="1"/>
    </xf>
    <xf numFmtId="164" fontId="0" fillId="9" borderId="0" xfId="0" applyFill="1" applyBorder="1" applyAlignment="1" applyProtection="1">
      <alignment/>
      <protection hidden="1"/>
    </xf>
    <xf numFmtId="164" fontId="0" fillId="9" borderId="0" xfId="0" applyFont="1" applyFill="1" applyBorder="1" applyAlignment="1" applyProtection="1">
      <alignment horizontal="center" vertical="center"/>
      <protection hidden="1"/>
    </xf>
    <xf numFmtId="164" fontId="58" fillId="9" borderId="0" xfId="0" applyFont="1" applyFill="1" applyBorder="1" applyAlignment="1" applyProtection="1">
      <alignment horizontal="left"/>
      <protection hidden="1"/>
    </xf>
    <xf numFmtId="166" fontId="9" fillId="4" borderId="13" xfId="0" applyNumberFormat="1" applyFont="1" applyFill="1" applyBorder="1" applyAlignment="1" applyProtection="1">
      <alignment horizontal="center" vertical="center"/>
      <protection hidden="1"/>
    </xf>
    <xf numFmtId="164" fontId="44" fillId="9" borderId="0" xfId="0" applyFont="1" applyFill="1" applyBorder="1" applyAlignment="1" applyProtection="1">
      <alignment/>
      <protection hidden="1"/>
    </xf>
    <xf numFmtId="164" fontId="44" fillId="9" borderId="17" xfId="0" applyFont="1" applyFill="1" applyBorder="1" applyAlignment="1" applyProtection="1">
      <alignment/>
      <protection hidden="1"/>
    </xf>
    <xf numFmtId="164" fontId="8" fillId="9" borderId="0" xfId="0" applyFont="1" applyFill="1" applyBorder="1" applyAlignment="1" applyProtection="1">
      <alignment horizontal="left"/>
      <protection hidden="1"/>
    </xf>
    <xf numFmtId="164" fontId="6" fillId="9" borderId="0" xfId="0" applyFont="1" applyFill="1" applyBorder="1" applyAlignment="1" applyProtection="1">
      <alignment horizontal="right"/>
      <protection hidden="1"/>
    </xf>
    <xf numFmtId="164" fontId="44" fillId="9" borderId="0" xfId="0" applyFont="1" applyFill="1" applyBorder="1" applyAlignment="1" applyProtection="1">
      <alignment horizontal="right"/>
      <protection hidden="1"/>
    </xf>
    <xf numFmtId="164" fontId="44" fillId="9" borderId="20" xfId="0" applyFont="1" applyFill="1" applyBorder="1" applyAlignment="1" applyProtection="1">
      <alignment/>
      <protection hidden="1"/>
    </xf>
    <xf numFmtId="164" fontId="44" fillId="9" borderId="14" xfId="0" applyFont="1" applyFill="1" applyBorder="1" applyAlignment="1" applyProtection="1">
      <alignment/>
      <protection hidden="1"/>
    </xf>
    <xf numFmtId="164" fontId="44" fillId="9" borderId="21" xfId="0" applyFont="1" applyFill="1" applyBorder="1" applyAlignment="1" applyProtection="1">
      <alignment/>
      <protection hidden="1"/>
    </xf>
    <xf numFmtId="164" fontId="0" fillId="5" borderId="0" xfId="0" applyFill="1" applyBorder="1" applyAlignment="1">
      <alignment/>
    </xf>
    <xf numFmtId="164" fontId="0" fillId="5" borderId="0" xfId="0" applyFill="1" applyBorder="1" applyAlignment="1">
      <alignment horizontal="center"/>
    </xf>
    <xf numFmtId="164" fontId="50" fillId="10" borderId="24" xfId="0" applyFont="1" applyFill="1" applyBorder="1" applyAlignment="1" applyProtection="1">
      <alignment horizontal="center" vertical="center" wrapText="1"/>
      <protection/>
    </xf>
    <xf numFmtId="164" fontId="0" fillId="5" borderId="0" xfId="0" applyFill="1" applyBorder="1" applyAlignment="1" applyProtection="1">
      <alignment/>
      <protection/>
    </xf>
    <xf numFmtId="164" fontId="61" fillId="10" borderId="13" xfId="0" applyFont="1" applyFill="1" applyBorder="1" applyAlignment="1" applyProtection="1">
      <alignment horizontal="center" vertical="center" wrapText="1"/>
      <protection/>
    </xf>
    <xf numFmtId="164" fontId="9" fillId="10" borderId="13" xfId="0" applyFont="1" applyFill="1" applyBorder="1" applyAlignment="1">
      <alignment horizontal="center" vertical="center"/>
    </xf>
    <xf numFmtId="164" fontId="61" fillId="10" borderId="25" xfId="0" applyFont="1" applyFill="1" applyBorder="1" applyAlignment="1" applyProtection="1">
      <alignment horizontal="center" vertical="center" wrapText="1"/>
      <protection/>
    </xf>
    <xf numFmtId="164" fontId="61" fillId="10" borderId="26" xfId="0" applyFont="1" applyFill="1" applyBorder="1" applyAlignment="1" applyProtection="1">
      <alignment horizontal="left" vertical="center" wrapText="1"/>
      <protection/>
    </xf>
    <xf numFmtId="164" fontId="63" fillId="10" borderId="13" xfId="0" applyFont="1" applyFill="1" applyBorder="1" applyAlignment="1" applyProtection="1">
      <alignment horizontal="center" vertical="center" wrapText="1"/>
      <protection/>
    </xf>
    <xf numFmtId="164" fontId="29" fillId="3" borderId="13" xfId="0" applyFont="1" applyFill="1" applyBorder="1" applyAlignment="1" applyProtection="1">
      <alignment horizontal="left" vertical="center" wrapText="1"/>
      <protection locked="0"/>
    </xf>
    <xf numFmtId="164" fontId="0" fillId="5" borderId="0" xfId="0" applyFill="1" applyAlignment="1" applyProtection="1">
      <alignment/>
      <protection/>
    </xf>
    <xf numFmtId="167" fontId="29" fillId="3" borderId="13" xfId="0" applyNumberFormat="1" applyFont="1" applyFill="1" applyBorder="1" applyAlignment="1" applyProtection="1">
      <alignment horizontal="left" vertical="center" wrapText="1"/>
      <protection locked="0"/>
    </xf>
    <xf numFmtId="166" fontId="50" fillId="3" borderId="13" xfId="0" applyNumberFormat="1" applyFont="1" applyFill="1" applyBorder="1" applyAlignment="1" applyProtection="1">
      <alignment horizontal="center" vertical="center" wrapText="1"/>
      <protection/>
    </xf>
    <xf numFmtId="164" fontId="29" fillId="4" borderId="13" xfId="0" applyFont="1" applyFill="1" applyBorder="1" applyAlignment="1" applyProtection="1">
      <alignment horizontal="left" vertical="center" wrapText="1"/>
      <protection locked="0"/>
    </xf>
    <xf numFmtId="166" fontId="29" fillId="8" borderId="13" xfId="0" applyNumberFormat="1" applyFont="1" applyFill="1" applyBorder="1" applyAlignment="1" applyProtection="1">
      <alignment horizontal="center"/>
      <protection locked="0"/>
    </xf>
    <xf numFmtId="167" fontId="29" fillId="11" borderId="13" xfId="0" applyNumberFormat="1" applyFont="1" applyFill="1" applyBorder="1" applyAlignment="1" applyProtection="1">
      <alignment horizontal="center"/>
      <protection locked="0"/>
    </xf>
    <xf numFmtId="164" fontId="29" fillId="7" borderId="13" xfId="0" applyFont="1" applyFill="1" applyBorder="1" applyAlignment="1" applyProtection="1">
      <alignment horizontal="center" vertical="center" wrapText="1"/>
      <protection locked="0"/>
    </xf>
    <xf numFmtId="164" fontId="29" fillId="12" borderId="13" xfId="0" applyFont="1" applyFill="1" applyBorder="1" applyAlignment="1" applyProtection="1">
      <alignment horizontal="center" vertical="center" wrapText="1"/>
      <protection locked="0"/>
    </xf>
    <xf numFmtId="164" fontId="29" fillId="12" borderId="13" xfId="0" applyNumberFormat="1" applyFont="1" applyFill="1" applyBorder="1" applyAlignment="1" applyProtection="1">
      <alignment horizontal="center" vertical="center" wrapText="1"/>
      <protection locked="0"/>
    </xf>
    <xf numFmtId="164" fontId="66" fillId="13" borderId="13" xfId="0" applyFont="1" applyFill="1" applyBorder="1" applyAlignment="1" applyProtection="1">
      <alignment horizontal="center" vertical="center" wrapText="1"/>
      <protection locked="0"/>
    </xf>
    <xf numFmtId="164" fontId="0" fillId="5" borderId="0" xfId="0" applyFill="1" applyAlignment="1">
      <alignment/>
    </xf>
    <xf numFmtId="164" fontId="44" fillId="5" borderId="0" xfId="0" applyFont="1" applyFill="1" applyAlignment="1" applyProtection="1">
      <alignment horizontal="center"/>
      <protection hidden="1"/>
    </xf>
    <xf numFmtId="164" fontId="0" fillId="5" borderId="0" xfId="0" applyFont="1" applyFill="1" applyAlignment="1" applyProtection="1">
      <alignment horizontal="center"/>
      <protection hidden="1"/>
    </xf>
    <xf numFmtId="164" fontId="71" fillId="8" borderId="13" xfId="0" applyFont="1" applyFill="1" applyBorder="1" applyAlignment="1" applyProtection="1">
      <alignment horizontal="center" wrapText="1"/>
      <protection hidden="1"/>
    </xf>
    <xf numFmtId="164" fontId="63" fillId="2" borderId="26" xfId="0" applyFont="1" applyFill="1" applyBorder="1" applyAlignment="1" applyProtection="1">
      <alignment horizontal="center" textRotation="45" wrapText="1"/>
      <protection hidden="1"/>
    </xf>
    <xf numFmtId="164" fontId="72" fillId="2" borderId="13" xfId="0" applyFont="1" applyFill="1" applyBorder="1" applyAlignment="1" applyProtection="1">
      <alignment horizontal="left" textRotation="45" wrapText="1"/>
      <protection hidden="1"/>
    </xf>
    <xf numFmtId="164" fontId="29" fillId="12" borderId="26" xfId="0" applyFont="1" applyFill="1" applyBorder="1" applyAlignment="1" applyProtection="1">
      <alignment horizontal="center" textRotation="45"/>
      <protection hidden="1"/>
    </xf>
    <xf numFmtId="164" fontId="72" fillId="12" borderId="26" xfId="0" applyFont="1" applyFill="1" applyBorder="1" applyAlignment="1" applyProtection="1">
      <alignment horizontal="left" textRotation="45" wrapText="1"/>
      <protection hidden="1"/>
    </xf>
    <xf numFmtId="164" fontId="29" fillId="11" borderId="26" xfId="0" applyFont="1" applyFill="1" applyBorder="1" applyAlignment="1" applyProtection="1">
      <alignment horizontal="center" textRotation="45"/>
      <protection hidden="1"/>
    </xf>
    <xf numFmtId="164" fontId="72" fillId="11" borderId="26" xfId="0" applyFont="1" applyFill="1" applyBorder="1" applyAlignment="1" applyProtection="1">
      <alignment horizontal="left" textRotation="45" wrapText="1"/>
      <protection hidden="1"/>
    </xf>
    <xf numFmtId="164" fontId="29" fillId="14" borderId="26" xfId="0" applyFont="1" applyFill="1" applyBorder="1" applyAlignment="1" applyProtection="1">
      <alignment horizontal="center" textRotation="45"/>
      <protection hidden="1"/>
    </xf>
    <xf numFmtId="164" fontId="72" fillId="14" borderId="13" xfId="0" applyFont="1" applyFill="1" applyBorder="1" applyAlignment="1" applyProtection="1">
      <alignment horizontal="left" textRotation="45" wrapText="1"/>
      <protection hidden="1"/>
    </xf>
    <xf numFmtId="164" fontId="72" fillId="15" borderId="13" xfId="0" applyFont="1" applyFill="1" applyBorder="1" applyAlignment="1" applyProtection="1">
      <alignment horizontal="center" textRotation="45"/>
      <protection hidden="1"/>
    </xf>
    <xf numFmtId="164" fontId="29" fillId="15" borderId="13" xfId="0" applyFont="1" applyFill="1" applyBorder="1" applyAlignment="1" applyProtection="1">
      <alignment horizontal="center" textRotation="45"/>
      <protection hidden="1"/>
    </xf>
    <xf numFmtId="164" fontId="72" fillId="16" borderId="13" xfId="0" applyFont="1" applyFill="1" applyBorder="1" applyAlignment="1" applyProtection="1">
      <alignment horizontal="left" textRotation="45" wrapText="1"/>
      <protection hidden="1"/>
    </xf>
    <xf numFmtId="164" fontId="29" fillId="17" borderId="26" xfId="0" applyFont="1" applyFill="1" applyBorder="1" applyAlignment="1" applyProtection="1">
      <alignment horizontal="center" textRotation="45"/>
      <protection hidden="1"/>
    </xf>
    <xf numFmtId="164" fontId="72" fillId="17" borderId="13" xfId="0" applyFont="1" applyFill="1" applyBorder="1" applyAlignment="1" applyProtection="1">
      <alignment horizontal="left" textRotation="45" wrapText="1"/>
      <protection hidden="1"/>
    </xf>
    <xf numFmtId="164" fontId="29" fillId="18" borderId="26" xfId="0" applyFont="1" applyFill="1" applyBorder="1" applyAlignment="1" applyProtection="1">
      <alignment horizontal="center" textRotation="45"/>
      <protection hidden="1"/>
    </xf>
    <xf numFmtId="164" fontId="72" fillId="18" borderId="13" xfId="0" applyFont="1" applyFill="1" applyBorder="1" applyAlignment="1" applyProtection="1">
      <alignment horizontal="left" textRotation="45" wrapText="1"/>
      <protection hidden="1"/>
    </xf>
    <xf numFmtId="164" fontId="0" fillId="8" borderId="27" xfId="0" applyFont="1" applyFill="1" applyBorder="1" applyAlignment="1" applyProtection="1">
      <alignment/>
      <protection hidden="1"/>
    </xf>
    <xf numFmtId="164" fontId="0" fillId="8" borderId="26" xfId="0" applyFont="1" applyFill="1" applyBorder="1" applyAlignment="1" applyProtection="1">
      <alignment/>
      <protection hidden="1"/>
    </xf>
    <xf numFmtId="164" fontId="71" fillId="5" borderId="28" xfId="0" applyFont="1" applyFill="1" applyBorder="1" applyAlignment="1" applyProtection="1">
      <alignment horizontal="center" wrapText="1"/>
      <protection hidden="1"/>
    </xf>
    <xf numFmtId="164" fontId="63" fillId="5" borderId="28" xfId="0" applyFont="1" applyFill="1" applyBorder="1" applyAlignment="1" applyProtection="1">
      <alignment horizontal="center" textRotation="45" wrapText="1"/>
      <protection hidden="1"/>
    </xf>
    <xf numFmtId="164" fontId="9" fillId="5" borderId="28" xfId="0" applyFont="1" applyFill="1" applyBorder="1" applyAlignment="1" applyProtection="1">
      <alignment horizontal="left" textRotation="45" wrapText="1"/>
      <protection hidden="1"/>
    </xf>
    <xf numFmtId="164" fontId="29" fillId="5" borderId="28" xfId="0" applyFont="1" applyFill="1" applyBorder="1" applyAlignment="1" applyProtection="1">
      <alignment horizontal="center" textRotation="45"/>
      <protection hidden="1"/>
    </xf>
    <xf numFmtId="164" fontId="9" fillId="5" borderId="28" xfId="0" applyFont="1" applyFill="1" applyBorder="1" applyAlignment="1" applyProtection="1">
      <alignment horizontal="center" textRotation="45"/>
      <protection hidden="1"/>
    </xf>
    <xf numFmtId="164" fontId="0" fillId="5" borderId="28" xfId="0" applyFont="1" applyFill="1" applyBorder="1" applyAlignment="1" applyProtection="1">
      <alignment/>
      <protection hidden="1"/>
    </xf>
    <xf numFmtId="164" fontId="44" fillId="5" borderId="29" xfId="0" applyFont="1" applyFill="1" applyBorder="1" applyAlignment="1" applyProtection="1">
      <alignment/>
      <protection hidden="1"/>
    </xf>
    <xf numFmtId="164" fontId="73" fillId="5" borderId="29" xfId="0" applyFont="1" applyFill="1" applyBorder="1" applyAlignment="1" applyProtection="1">
      <alignment horizontal="center"/>
      <protection hidden="1"/>
    </xf>
    <xf numFmtId="164" fontId="75" fillId="5" borderId="29" xfId="0" applyNumberFormat="1" applyFont="1" applyFill="1" applyBorder="1" applyAlignment="1" applyProtection="1">
      <alignment horizontal="center" vertical="center"/>
      <protection hidden="1"/>
    </xf>
    <xf numFmtId="168" fontId="73" fillId="5" borderId="29" xfId="0" applyNumberFormat="1" applyFont="1" applyFill="1" applyBorder="1" applyAlignment="1" applyProtection="1">
      <alignment horizontal="center"/>
      <protection hidden="1"/>
    </xf>
    <xf numFmtId="167" fontId="50" fillId="5" borderId="29" xfId="0" applyNumberFormat="1" applyFont="1" applyFill="1" applyBorder="1" applyAlignment="1" applyProtection="1">
      <alignment horizontal="center"/>
      <protection hidden="1"/>
    </xf>
    <xf numFmtId="166" fontId="29" fillId="5" borderId="29" xfId="0" applyNumberFormat="1" applyFont="1" applyFill="1" applyBorder="1" applyAlignment="1" applyProtection="1">
      <alignment horizontal="center"/>
      <protection hidden="1"/>
    </xf>
    <xf numFmtId="167" fontId="50" fillId="5" borderId="30" xfId="0" applyNumberFormat="1" applyFont="1" applyFill="1" applyBorder="1" applyAlignment="1" applyProtection="1">
      <alignment horizontal="center"/>
      <protection hidden="1"/>
    </xf>
    <xf numFmtId="167" fontId="29" fillId="5" borderId="29" xfId="0" applyNumberFormat="1" applyFont="1" applyFill="1" applyBorder="1" applyAlignment="1" applyProtection="1">
      <alignment horizontal="center"/>
      <protection hidden="1"/>
    </xf>
    <xf numFmtId="166" fontId="50" fillId="5" borderId="30" xfId="0" applyNumberFormat="1" applyFont="1" applyFill="1" applyBorder="1" applyAlignment="1" applyProtection="1">
      <alignment horizontal="center"/>
      <protection hidden="1"/>
    </xf>
    <xf numFmtId="164" fontId="76" fillId="5" borderId="29" xfId="0" applyFont="1" applyFill="1" applyBorder="1" applyAlignment="1" applyProtection="1">
      <alignment horizontal="center"/>
      <protection hidden="1"/>
    </xf>
    <xf numFmtId="164" fontId="63" fillId="4" borderId="29" xfId="0" applyFont="1" applyFill="1" applyBorder="1" applyAlignment="1" applyProtection="1">
      <alignment horizontal="center"/>
      <protection hidden="1"/>
    </xf>
    <xf numFmtId="169" fontId="77" fillId="4" borderId="31" xfId="0" applyNumberFormat="1" applyFont="1" applyFill="1" applyBorder="1" applyAlignment="1" applyProtection="1">
      <alignment horizontal="center"/>
      <protection hidden="1"/>
    </xf>
    <xf numFmtId="164" fontId="44" fillId="5" borderId="31" xfId="0" applyFont="1" applyFill="1" applyBorder="1" applyAlignment="1" applyProtection="1">
      <alignment/>
      <protection hidden="1"/>
    </xf>
    <xf numFmtId="164" fontId="73" fillId="3" borderId="29" xfId="0" applyFont="1" applyFill="1" applyBorder="1" applyAlignment="1" applyProtection="1">
      <alignment horizontal="center"/>
      <protection hidden="1"/>
    </xf>
    <xf numFmtId="164" fontId="75" fillId="3" borderId="29" xfId="0" applyNumberFormat="1" applyFont="1" applyFill="1" applyBorder="1" applyAlignment="1" applyProtection="1">
      <alignment horizontal="center" vertical="center"/>
      <protection hidden="1"/>
    </xf>
    <xf numFmtId="168" fontId="73" fillId="3" borderId="29" xfId="0" applyNumberFormat="1" applyFont="1" applyFill="1" applyBorder="1" applyAlignment="1" applyProtection="1">
      <alignment horizontal="center"/>
      <protection hidden="1"/>
    </xf>
    <xf numFmtId="167" fontId="50" fillId="3" borderId="29" xfId="0" applyNumberFormat="1" applyFont="1" applyFill="1" applyBorder="1" applyAlignment="1" applyProtection="1">
      <alignment horizontal="center"/>
      <protection hidden="1"/>
    </xf>
    <xf numFmtId="166" fontId="29" fillId="3" borderId="29" xfId="0" applyNumberFormat="1" applyFont="1" applyFill="1" applyBorder="1" applyAlignment="1" applyProtection="1">
      <alignment horizontal="center"/>
      <protection hidden="1"/>
    </xf>
    <xf numFmtId="167" fontId="50" fillId="3" borderId="30" xfId="0" applyNumberFormat="1" applyFont="1" applyFill="1" applyBorder="1" applyAlignment="1" applyProtection="1">
      <alignment horizontal="center"/>
      <protection hidden="1"/>
    </xf>
    <xf numFmtId="167" fontId="29" fillId="3" borderId="29" xfId="0" applyNumberFormat="1" applyFont="1" applyFill="1" applyBorder="1" applyAlignment="1" applyProtection="1">
      <alignment horizontal="center"/>
      <protection hidden="1"/>
    </xf>
    <xf numFmtId="166" fontId="50" fillId="3" borderId="30" xfId="0" applyNumberFormat="1" applyFont="1" applyFill="1" applyBorder="1" applyAlignment="1" applyProtection="1">
      <alignment horizontal="center"/>
      <protection hidden="1"/>
    </xf>
    <xf numFmtId="164" fontId="44" fillId="5" borderId="32" xfId="0" applyFont="1" applyFill="1" applyBorder="1" applyAlignment="1" applyProtection="1">
      <alignment horizontal="center"/>
      <protection hidden="1"/>
    </xf>
    <xf numFmtId="164" fontId="44" fillId="5" borderId="32" xfId="0" applyFont="1" applyFill="1" applyBorder="1" applyAlignment="1" applyProtection="1">
      <alignment/>
      <protection hidden="1"/>
    </xf>
    <xf numFmtId="164" fontId="44" fillId="5" borderId="33" xfId="0" applyFont="1" applyFill="1" applyBorder="1" applyAlignment="1" applyProtection="1">
      <alignment horizontal="center"/>
      <protection hidden="1"/>
    </xf>
    <xf numFmtId="164" fontId="44" fillId="5" borderId="33" xfId="0" applyFont="1" applyFill="1" applyBorder="1" applyAlignment="1" applyProtection="1">
      <alignment/>
      <protection hidden="1"/>
    </xf>
  </cellXfs>
  <cellStyles count="8">
    <cellStyle name="Normal" xfId="0"/>
    <cellStyle name="Comma" xfId="15"/>
    <cellStyle name="Comma [0]" xfId="16"/>
    <cellStyle name="Currency" xfId="17"/>
    <cellStyle name="Currency [0]" xfId="18"/>
    <cellStyle name="Percent" xfId="19"/>
    <cellStyle name="Normal 2" xfId="20"/>
    <cellStyle name="Normal 3" xfId="21"/>
  </cellStyles>
  <dxfs count="1">
    <dxf>
      <font>
        <b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53</xdr:row>
      <xdr:rowOff>142875</xdr:rowOff>
    </xdr:from>
    <xdr:to>
      <xdr:col>1</xdr:col>
      <xdr:colOff>647700</xdr:colOff>
      <xdr:row>55</xdr:row>
      <xdr:rowOff>57150</xdr:rowOff>
    </xdr:to>
    <xdr:pic>
      <xdr:nvPicPr>
        <xdr:cNvPr id="1" name="Picture 369"/>
        <xdr:cNvPicPr preferRelativeResize="1">
          <a:picLocks noChangeAspect="1"/>
        </xdr:cNvPicPr>
      </xdr:nvPicPr>
      <xdr:blipFill>
        <a:blip r:embed="rId1"/>
        <a:stretch>
          <a:fillRect/>
        </a:stretch>
      </xdr:blipFill>
      <xdr:spPr>
        <a:xfrm>
          <a:off x="581025" y="8162925"/>
          <a:ext cx="266700" cy="238125"/>
        </a:xfrm>
        <a:prstGeom prst="rect">
          <a:avLst/>
        </a:prstGeom>
        <a:blipFill>
          <a:blip r:embed=""/>
          <a:srcRect/>
          <a:stretch>
            <a:fillRect/>
          </a:stretch>
        </a:blipFill>
        <a:ln w="9525" cmpd="sng">
          <a:noFill/>
        </a:ln>
      </xdr:spPr>
    </xdr:pic>
    <xdr:clientData/>
  </xdr:twoCellAnchor>
  <xdr:twoCellAnchor>
    <xdr:from>
      <xdr:col>1</xdr:col>
      <xdr:colOff>361950</xdr:colOff>
      <xdr:row>83</xdr:row>
      <xdr:rowOff>47625</xdr:rowOff>
    </xdr:from>
    <xdr:to>
      <xdr:col>1</xdr:col>
      <xdr:colOff>628650</xdr:colOff>
      <xdr:row>83</xdr:row>
      <xdr:rowOff>285750</xdr:rowOff>
    </xdr:to>
    <xdr:pic>
      <xdr:nvPicPr>
        <xdr:cNvPr id="2" name="Picture 369"/>
        <xdr:cNvPicPr preferRelativeResize="1">
          <a:picLocks noChangeAspect="1"/>
        </xdr:cNvPicPr>
      </xdr:nvPicPr>
      <xdr:blipFill>
        <a:blip r:embed="rId1"/>
        <a:stretch>
          <a:fillRect/>
        </a:stretch>
      </xdr:blipFill>
      <xdr:spPr>
        <a:xfrm>
          <a:off x="561975" y="14763750"/>
          <a:ext cx="266700" cy="238125"/>
        </a:xfrm>
        <a:prstGeom prst="rect">
          <a:avLst/>
        </a:prstGeom>
        <a:blipFill>
          <a:blip r:embed=""/>
          <a:srcRect/>
          <a:stretch>
            <a:fillRect/>
          </a:stretch>
        </a:blipFill>
        <a:ln w="9525" cmpd="sng">
          <a:noFill/>
        </a:ln>
      </xdr:spPr>
    </xdr:pic>
    <xdr:clientData/>
  </xdr:twoCellAnchor>
  <xdr:twoCellAnchor>
    <xdr:from>
      <xdr:col>1</xdr:col>
      <xdr:colOff>381000</xdr:colOff>
      <xdr:row>53</xdr:row>
      <xdr:rowOff>142875</xdr:rowOff>
    </xdr:from>
    <xdr:to>
      <xdr:col>1</xdr:col>
      <xdr:colOff>647700</xdr:colOff>
      <xdr:row>55</xdr:row>
      <xdr:rowOff>57150</xdr:rowOff>
    </xdr:to>
    <xdr:pic>
      <xdr:nvPicPr>
        <xdr:cNvPr id="3" name="Picture 369"/>
        <xdr:cNvPicPr preferRelativeResize="1">
          <a:picLocks noChangeAspect="1"/>
        </xdr:cNvPicPr>
      </xdr:nvPicPr>
      <xdr:blipFill>
        <a:blip r:embed="rId1"/>
        <a:stretch>
          <a:fillRect/>
        </a:stretch>
      </xdr:blipFill>
      <xdr:spPr>
        <a:xfrm>
          <a:off x="581025" y="8162925"/>
          <a:ext cx="266700" cy="238125"/>
        </a:xfrm>
        <a:prstGeom prst="rect">
          <a:avLst/>
        </a:prstGeom>
        <a:blipFill>
          <a:blip r:embed=""/>
          <a:srcRect/>
          <a:stretch>
            <a:fillRect/>
          </a:stretch>
        </a:blipFill>
        <a:ln w="9525" cmpd="sng">
          <a:noFill/>
        </a:ln>
      </xdr:spPr>
    </xdr:pic>
    <xdr:clientData/>
  </xdr:twoCellAnchor>
  <xdr:twoCellAnchor>
    <xdr:from>
      <xdr:col>1</xdr:col>
      <xdr:colOff>361950</xdr:colOff>
      <xdr:row>83</xdr:row>
      <xdr:rowOff>47625</xdr:rowOff>
    </xdr:from>
    <xdr:to>
      <xdr:col>1</xdr:col>
      <xdr:colOff>628650</xdr:colOff>
      <xdr:row>83</xdr:row>
      <xdr:rowOff>285750</xdr:rowOff>
    </xdr:to>
    <xdr:pic>
      <xdr:nvPicPr>
        <xdr:cNvPr id="4" name="Picture 369"/>
        <xdr:cNvPicPr preferRelativeResize="1">
          <a:picLocks noChangeAspect="1"/>
        </xdr:cNvPicPr>
      </xdr:nvPicPr>
      <xdr:blipFill>
        <a:blip r:embed="rId1"/>
        <a:stretch>
          <a:fillRect/>
        </a:stretch>
      </xdr:blipFill>
      <xdr:spPr>
        <a:xfrm>
          <a:off x="561975" y="14763750"/>
          <a:ext cx="266700" cy="238125"/>
        </a:xfrm>
        <a:prstGeom prst="rect">
          <a:avLst/>
        </a:prstGeom>
        <a:blipFill>
          <a:blip r:embed=""/>
          <a:srcRect/>
          <a:stretch>
            <a:fillRect/>
          </a:stretch>
        </a:blipFill>
        <a:ln w="9525" cmpd="sng">
          <a:noFill/>
        </a:ln>
      </xdr:spPr>
    </xdr:pic>
    <xdr:clientData/>
  </xdr:twoCellAnchor>
  <xdr:twoCellAnchor>
    <xdr:from>
      <xdr:col>11</xdr:col>
      <xdr:colOff>180975</xdr:colOff>
      <xdr:row>0</xdr:row>
      <xdr:rowOff>152400</xdr:rowOff>
    </xdr:from>
    <xdr:to>
      <xdr:col>12</xdr:col>
      <xdr:colOff>533400</xdr:colOff>
      <xdr:row>9</xdr:row>
      <xdr:rowOff>104775</xdr:rowOff>
    </xdr:to>
    <xdr:pic>
      <xdr:nvPicPr>
        <xdr:cNvPr id="5" name="Picture 12"/>
        <xdr:cNvPicPr preferRelativeResize="1">
          <a:picLocks noChangeAspect="1"/>
        </xdr:cNvPicPr>
      </xdr:nvPicPr>
      <xdr:blipFill>
        <a:blip r:embed="rId2"/>
        <a:stretch>
          <a:fillRect/>
        </a:stretch>
      </xdr:blipFill>
      <xdr:spPr>
        <a:xfrm>
          <a:off x="7981950" y="152400"/>
          <a:ext cx="1114425" cy="12763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819150</xdr:rowOff>
    </xdr:from>
    <xdr:to>
      <xdr:col>0</xdr:col>
      <xdr:colOff>295275</xdr:colOff>
      <xdr:row>0</xdr:row>
      <xdr:rowOff>819150</xdr:rowOff>
    </xdr:to>
    <xdr:grpSp>
      <xdr:nvGrpSpPr>
        <xdr:cNvPr id="1" name="Group 231"/>
        <xdr:cNvGrpSpPr>
          <a:grpSpLocks/>
        </xdr:cNvGrpSpPr>
      </xdr:nvGrpSpPr>
      <xdr:grpSpPr>
        <a:xfrm>
          <a:off x="295275" y="819150"/>
          <a:ext cx="0" cy="0"/>
          <a:chOff x="-1217471045" y="-1217471045"/>
          <a:chExt cx="0" cy="0"/>
        </a:xfrm>
        <a:solidFill>
          <a:srgbClr val="FFFFFF"/>
        </a:solidFill>
      </xdr:grpSpPr>
      <xdr:grpSp>
        <xdr:nvGrpSpPr>
          <xdr:cNvPr id="2" name="Group 230"/>
          <xdr:cNvGrpSpPr>
            <a:grpSpLocks/>
          </xdr:cNvGrpSpPr>
        </xdr:nvGrpSpPr>
        <xdr:grpSpPr>
          <a:xfrm>
            <a:off x="-1217471045" y="-1217471045"/>
            <a:ext cx="0" cy="0"/>
            <a:chOff x="-1217471045" y="-1217471045"/>
            <a:chExt cx="0" cy="0"/>
          </a:xfrm>
          <a:solidFill>
            <a:srgbClr val="FFFFFF"/>
          </a:solidFill>
        </xdr:grpSpPr>
        <xdr:grpSp>
          <xdr:nvGrpSpPr>
            <xdr:cNvPr id="3" name="Group 229"/>
            <xdr:cNvGrpSpPr>
              <a:grpSpLocks/>
            </xdr:cNvGrpSpPr>
          </xdr:nvGrpSpPr>
          <xdr:grpSpPr>
            <a:xfrm>
              <a:off x="-1217471045" y="-1217471045"/>
              <a:ext cx="0" cy="0"/>
              <a:chOff x="-1217471045" y="-1217471045"/>
              <a:chExt cx="0" cy="0"/>
            </a:xfrm>
            <a:solidFill>
              <a:srgbClr val="FFFFFF"/>
            </a:solidFill>
          </xdr:grpSpPr>
          <xdr:sp>
            <xdr:nvSpPr>
              <xdr:cNvPr id="4" name="Rectangle 267"/>
              <xdr:cNvSpPr>
                <a:spLocks/>
              </xdr:cNvSpPr>
            </xdr:nvSpPr>
            <xdr:spPr>
              <a:xfrm>
                <a:off x="-1217471045" y="-1217471045"/>
                <a:ext cx="0" cy="0"/>
              </a:xfrm>
              <a:prstGeom prst="rect">
                <a:avLst/>
              </a:prstGeom>
              <a:noFill/>
              <a:ln w="9525" cmpd="sng">
                <a:noFill/>
              </a:ln>
            </xdr:spPr>
            <xdr:txBody>
              <a:bodyPr vertOverflow="clip" wrap="square" lIns="20160" tIns="20160" rIns="20160" bIns="20160"/>
              <a:p>
                <a:pPr algn="l">
                  <a:defRPr/>
                </a:pPr>
                <a:r>
                  <a:rPr lang="en-US" cap="none" sz="2800" b="0" i="0" u="none" baseline="0">
                    <a:solidFill>
                      <a:srgbClr val="000080"/>
                    </a:solidFill>
                  </a:rPr>
                  <a:t>+
</a:t>
                </a:r>
              </a:p>
            </xdr:txBody>
          </xdr:sp>
          <xdr:sp>
            <xdr:nvSpPr>
              <xdr:cNvPr id="5" name="Rectangle 268"/>
              <xdr:cNvSpPr>
                <a:spLocks/>
              </xdr:cNvSpPr>
            </xdr:nvSpPr>
            <xdr:spPr>
              <a:xfrm>
                <a:off x="-1217471045" y="-1217471045"/>
                <a:ext cx="0" cy="0"/>
              </a:xfrm>
              <a:prstGeom prst="rect">
                <a:avLst/>
              </a:prstGeom>
              <a:noFill/>
              <a:ln w="9525" cmpd="sng">
                <a:noFill/>
              </a:ln>
            </xdr:spPr>
            <xdr:txBody>
              <a:bodyPr vertOverflow="clip" wrap="square" lIns="20160" tIns="20160" rIns="20160" bIns="20160"/>
              <a:p>
                <a:pPr algn="l">
                  <a:defRPr/>
                </a:pPr>
                <a:r>
                  <a:rPr lang="en-US" cap="none" sz="2800" b="0" i="0" u="none" baseline="0">
                    <a:solidFill>
                      <a:srgbClr val="000080"/>
                    </a:solidFill>
                  </a:rPr>
                  <a:t>-
</a:t>
                </a:r>
              </a:p>
            </xdr:txBody>
          </xdr:sp>
          <xdr:grpSp>
            <xdr:nvGrpSpPr>
              <xdr:cNvPr id="6" name="Group 296"/>
              <xdr:cNvGrpSpPr>
                <a:grpSpLocks/>
              </xdr:cNvGrpSpPr>
            </xdr:nvGrpSpPr>
            <xdr:grpSpPr>
              <a:xfrm>
                <a:off x="-1217471045" y="-1217471045"/>
                <a:ext cx="0" cy="0"/>
                <a:chOff x="1195" y="6549"/>
                <a:chExt cx="1708" cy="1780"/>
              </a:xfrm>
              <a:solidFill>
                <a:srgbClr val="FFFFFF"/>
              </a:solidFill>
            </xdr:grpSpPr>
            <xdr:grpSp>
              <xdr:nvGrpSpPr>
                <xdr:cNvPr id="7" name="Group 293"/>
                <xdr:cNvGrpSpPr>
                  <a:grpSpLocks/>
                </xdr:cNvGrpSpPr>
              </xdr:nvGrpSpPr>
              <xdr:grpSpPr>
                <a:xfrm>
                  <a:off x="1195" y="6549"/>
                  <a:ext cx="1582" cy="1780"/>
                  <a:chOff x="1195" y="6549"/>
                  <a:chExt cx="1582" cy="1780"/>
                </a:xfrm>
                <a:solidFill>
                  <a:srgbClr val="FFFFFF"/>
                </a:solidFill>
              </xdr:grpSpPr>
              <xdr:pic>
                <xdr:nvPicPr>
                  <xdr:cNvPr id="8" name="Picture 285"/>
                  <xdr:cNvPicPr preferRelativeResize="1">
                    <a:picLocks noChangeAspect="1"/>
                  </xdr:cNvPicPr>
                </xdr:nvPicPr>
                <xdr:blipFill>
                  <a:blip r:embed="rId1"/>
                  <a:srcRect r="24583" b="8187"/>
                  <a:stretch>
                    <a:fillRect/>
                  </a:stretch>
                </xdr:blipFill>
                <xdr:spPr>
                  <a:xfrm>
                    <a:off x="1195" y="6549"/>
                    <a:ext cx="1581" cy="1780"/>
                  </a:xfrm>
                  <a:prstGeom prst="rect">
                    <a:avLst/>
                  </a:prstGeom>
                  <a:blipFill>
                    <a:blip r:embed=""/>
                    <a:srcRect/>
                    <a:stretch>
                      <a:fillRect/>
                    </a:stretch>
                  </a:blipFill>
                  <a:ln w="9525" cmpd="sng">
                    <a:noFill/>
                  </a:ln>
                </xdr:spPr>
              </xdr:pic>
            </xdr:grpSp>
            <xdr:sp>
              <xdr:nvSpPr>
                <xdr:cNvPr id="9" name="Rectangle 295"/>
                <xdr:cNvSpPr>
                  <a:spLocks/>
                </xdr:cNvSpPr>
              </xdr:nvSpPr>
              <xdr:spPr>
                <a:xfrm>
                  <a:off x="2662" y="8085"/>
                  <a:ext cx="241" cy="235"/>
                </a:xfrm>
                <a:prstGeom prst="rect">
                  <a:avLst/>
                </a:prstGeom>
                <a:solidFill>
                  <a:srgbClr val="CCCC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0" name="Groupe 61"/>
              <xdr:cNvGrpSpPr>
                <a:grpSpLocks/>
              </xdr:cNvGrpSpPr>
            </xdr:nvGrpSpPr>
            <xdr:grpSpPr>
              <a:xfrm>
                <a:off x="-1217471045" y="-1217471045"/>
                <a:ext cx="0" cy="0"/>
                <a:chOff x="11639" y="1018"/>
                <a:chExt cx="0" cy="688"/>
              </a:xfrm>
              <a:solidFill>
                <a:srgbClr val="FFFFFF"/>
              </a:solidFill>
            </xdr:grpSpPr>
            <xdr:sp>
              <xdr:nvSpPr>
                <xdr:cNvPr id="11" name="Line 695"/>
                <xdr:cNvSpPr>
                  <a:spLocks/>
                </xdr:cNvSpPr>
              </xdr:nvSpPr>
              <xdr:spPr>
                <a:xfrm>
                  <a:off x="11639" y="1018"/>
                  <a:ext cx="0" cy="688"/>
                </a:xfrm>
                <a:prstGeom prst="line">
                  <a:avLst/>
                </a:prstGeom>
                <a:noFill/>
                <a:ln w="6336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Gr&#233;gory\Mes%20documents\CRAPC\CDD_CRAPC\MERCI\Donn&#233;es%20&#224;%20int&#233;grer\Data_MS_%25N_Couve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r&#233;gory\Mes%20documents\CRAPC\CDD_CRAPC\MERCI\Donn&#233;es%20&#224;%20int&#233;grer\Data_MS_%25N_Couve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férences MERCI"/>
      <sheetName val="Données_coeff_PE"/>
      <sheetName val="Data"/>
      <sheetName val="Calcu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férences MERCI"/>
      <sheetName val="Données_coeff_PE"/>
      <sheetName val="Data"/>
      <sheetName val="Calcu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Feuil2"/>
  <dimension ref="A1:M120"/>
  <sheetViews>
    <sheetView showGridLines="0" showRowColHeaders="0" workbookViewId="0" topLeftCell="A1">
      <selection activeCell="O6" sqref="O6"/>
    </sheetView>
  </sheetViews>
  <sheetFormatPr defaultColWidth="11.421875" defaultRowHeight="12.75"/>
  <cols>
    <col min="1" max="1" width="3.00390625" style="1" customWidth="1"/>
    <col min="2" max="3" width="11.421875" style="1" customWidth="1"/>
    <col min="4" max="4" width="11.140625" style="1" customWidth="1"/>
    <col min="5" max="16384" width="11.421875" style="1" customWidth="1"/>
  </cols>
  <sheetData>
    <row r="1" spans="1:13" ht="12.75" customHeight="1">
      <c r="A1" s="2"/>
      <c r="B1" s="3" t="s">
        <v>0</v>
      </c>
      <c r="C1" s="3"/>
      <c r="D1" s="3"/>
      <c r="E1" s="3"/>
      <c r="F1" s="3"/>
      <c r="G1" s="3"/>
      <c r="H1" s="3"/>
      <c r="I1" s="3"/>
      <c r="J1" s="3"/>
      <c r="K1" s="2"/>
      <c r="L1" s="2"/>
      <c r="M1" s="4"/>
    </row>
    <row r="2" spans="1:13" ht="12.75" customHeight="1">
      <c r="A2" s="2"/>
      <c r="B2" s="3"/>
      <c r="C2" s="3"/>
      <c r="D2" s="3"/>
      <c r="E2" s="3"/>
      <c r="F2" s="3"/>
      <c r="G2" s="3"/>
      <c r="H2" s="3"/>
      <c r="I2" s="3"/>
      <c r="J2" s="3"/>
      <c r="K2" s="2"/>
      <c r="L2" s="2"/>
      <c r="M2" s="4"/>
    </row>
    <row r="3" spans="1:13" ht="24" customHeight="1">
      <c r="A3" s="5"/>
      <c r="B3" s="6" t="s">
        <v>1</v>
      </c>
      <c r="C3" s="6"/>
      <c r="D3" s="6"/>
      <c r="E3" s="6"/>
      <c r="F3" s="6"/>
      <c r="G3" s="6"/>
      <c r="H3" s="6"/>
      <c r="I3" s="6"/>
      <c r="J3" s="6"/>
      <c r="K3" s="5"/>
      <c r="L3" s="5"/>
      <c r="M3" s="4"/>
    </row>
    <row r="4" spans="1:13" ht="6.75" customHeight="1">
      <c r="A4" s="2"/>
      <c r="B4" s="2"/>
      <c r="C4" s="2"/>
      <c r="D4" s="2"/>
      <c r="E4" s="2"/>
      <c r="F4" s="2"/>
      <c r="G4" s="2"/>
      <c r="H4" s="2"/>
      <c r="I4" s="2"/>
      <c r="J4" s="2"/>
      <c r="K4" s="2"/>
      <c r="L4" s="2"/>
      <c r="M4" s="4"/>
    </row>
    <row r="5" spans="1:13" ht="15" customHeight="1">
      <c r="A5" s="2"/>
      <c r="B5" s="7" t="s">
        <v>2</v>
      </c>
      <c r="C5" s="2"/>
      <c r="D5" s="2"/>
      <c r="E5" s="2"/>
      <c r="F5" s="2"/>
      <c r="G5" s="2"/>
      <c r="H5" s="2"/>
      <c r="I5" s="2"/>
      <c r="J5" s="2"/>
      <c r="K5" s="2"/>
      <c r="L5" s="2"/>
      <c r="M5" s="4"/>
    </row>
    <row r="6" spans="1:13" ht="5.25" customHeight="1">
      <c r="A6" s="2"/>
      <c r="B6" s="8"/>
      <c r="C6" s="8"/>
      <c r="D6" s="8"/>
      <c r="E6" s="8"/>
      <c r="F6" s="8"/>
      <c r="G6" s="8"/>
      <c r="H6" s="8"/>
      <c r="I6" s="8"/>
      <c r="J6" s="8"/>
      <c r="K6" s="8"/>
      <c r="L6" s="2"/>
      <c r="M6" s="4"/>
    </row>
    <row r="7" spans="1:13" ht="12.75">
      <c r="A7" s="2"/>
      <c r="B7" s="9" t="s">
        <v>3</v>
      </c>
      <c r="C7" s="9"/>
      <c r="D7" s="9"/>
      <c r="E7" s="9"/>
      <c r="F7" s="9"/>
      <c r="G7" s="9"/>
      <c r="H7" s="9"/>
      <c r="I7" s="9"/>
      <c r="J7" s="9"/>
      <c r="K7" s="10"/>
      <c r="L7" s="2"/>
      <c r="M7" s="4"/>
    </row>
    <row r="8" spans="1:13" ht="2.25" customHeight="1">
      <c r="A8" s="2"/>
      <c r="B8" s="9"/>
      <c r="C8" s="9"/>
      <c r="D8" s="9"/>
      <c r="E8" s="9"/>
      <c r="F8" s="9"/>
      <c r="G8" s="9"/>
      <c r="H8" s="9"/>
      <c r="I8" s="9"/>
      <c r="J8" s="9"/>
      <c r="K8" s="10"/>
      <c r="L8" s="2"/>
      <c r="M8" s="4"/>
    </row>
    <row r="9" spans="1:13" ht="12.75" customHeight="1">
      <c r="A9" s="2"/>
      <c r="B9" s="11" t="s">
        <v>4</v>
      </c>
      <c r="C9" s="11"/>
      <c r="D9" s="11"/>
      <c r="E9" s="11"/>
      <c r="F9" s="11"/>
      <c r="G9" s="11"/>
      <c r="H9" s="11"/>
      <c r="I9" s="11"/>
      <c r="J9" s="11"/>
      <c r="K9" s="11"/>
      <c r="L9" s="2"/>
      <c r="M9" s="4"/>
    </row>
    <row r="10" spans="1:13" ht="12.75">
      <c r="A10" s="2"/>
      <c r="B10" s="11"/>
      <c r="C10" s="11"/>
      <c r="D10" s="11"/>
      <c r="E10" s="11"/>
      <c r="F10" s="11"/>
      <c r="G10" s="11"/>
      <c r="H10" s="11"/>
      <c r="I10" s="11"/>
      <c r="J10" s="11"/>
      <c r="K10" s="11"/>
      <c r="L10" s="2"/>
      <c r="M10" s="4"/>
    </row>
    <row r="11" spans="1:13" ht="12.75">
      <c r="A11" s="2"/>
      <c r="B11" s="11"/>
      <c r="C11" s="11"/>
      <c r="D11" s="11"/>
      <c r="E11" s="11"/>
      <c r="F11" s="11"/>
      <c r="G11" s="11"/>
      <c r="H11" s="11"/>
      <c r="I11" s="11"/>
      <c r="J11" s="11"/>
      <c r="K11" s="11"/>
      <c r="L11" s="2"/>
      <c r="M11" s="4"/>
    </row>
    <row r="12" spans="1:13" ht="15" customHeight="1">
      <c r="A12" s="2"/>
      <c r="B12" s="11"/>
      <c r="C12" s="11"/>
      <c r="D12" s="11"/>
      <c r="E12" s="11"/>
      <c r="F12" s="11"/>
      <c r="G12" s="11"/>
      <c r="H12" s="11"/>
      <c r="I12" s="11"/>
      <c r="J12" s="11"/>
      <c r="K12" s="11"/>
      <c r="L12" s="2"/>
      <c r="M12" s="4"/>
    </row>
    <row r="13" spans="1:13" ht="2.25" customHeight="1">
      <c r="A13" s="2"/>
      <c r="B13" s="9"/>
      <c r="C13" s="9"/>
      <c r="D13" s="9"/>
      <c r="E13" s="9"/>
      <c r="F13" s="9"/>
      <c r="G13" s="9"/>
      <c r="H13" s="9"/>
      <c r="I13" s="9"/>
      <c r="J13" s="9"/>
      <c r="K13" s="10"/>
      <c r="L13" s="2"/>
      <c r="M13" s="4"/>
    </row>
    <row r="14" spans="1:13" ht="39.75" customHeight="1">
      <c r="A14" s="2"/>
      <c r="B14" s="12" t="s">
        <v>5</v>
      </c>
      <c r="C14" s="12"/>
      <c r="D14" s="12"/>
      <c r="E14" s="12"/>
      <c r="F14" s="12"/>
      <c r="G14" s="12"/>
      <c r="H14" s="12"/>
      <c r="I14" s="12"/>
      <c r="J14" s="12"/>
      <c r="K14" s="12"/>
      <c r="L14" s="2"/>
      <c r="M14" s="4"/>
    </row>
    <row r="15" spans="1:13" ht="0.75" customHeight="1" hidden="1">
      <c r="A15" s="2"/>
      <c r="B15" s="9"/>
      <c r="C15" s="9"/>
      <c r="D15" s="9"/>
      <c r="E15" s="9"/>
      <c r="F15" s="9"/>
      <c r="G15" s="9"/>
      <c r="H15" s="9"/>
      <c r="I15" s="9"/>
      <c r="J15" s="9"/>
      <c r="K15" s="10"/>
      <c r="L15" s="2"/>
      <c r="M15" s="4"/>
    </row>
    <row r="16" spans="1:13" ht="27.75" customHeight="1">
      <c r="A16" s="2"/>
      <c r="B16" s="12" t="s">
        <v>6</v>
      </c>
      <c r="C16" s="12"/>
      <c r="D16" s="12"/>
      <c r="E16" s="12"/>
      <c r="F16" s="12"/>
      <c r="G16" s="12"/>
      <c r="H16" s="12"/>
      <c r="I16" s="12"/>
      <c r="J16" s="12"/>
      <c r="K16" s="12"/>
      <c r="L16" s="2"/>
      <c r="M16" s="4"/>
    </row>
    <row r="17" spans="1:13" ht="0.75" customHeight="1">
      <c r="A17" s="2"/>
      <c r="B17" s="13"/>
      <c r="C17" s="13"/>
      <c r="D17" s="13"/>
      <c r="E17" s="13"/>
      <c r="F17" s="13"/>
      <c r="G17" s="13"/>
      <c r="H17" s="13"/>
      <c r="I17" s="13"/>
      <c r="J17" s="13"/>
      <c r="K17" s="13"/>
      <c r="L17" s="2"/>
      <c r="M17" s="4"/>
    </row>
    <row r="18" spans="1:13" ht="3.75" customHeight="1" hidden="1">
      <c r="A18" s="2"/>
      <c r="B18" s="14"/>
      <c r="C18" s="14"/>
      <c r="D18" s="14"/>
      <c r="E18" s="14"/>
      <c r="F18" s="14"/>
      <c r="G18" s="14"/>
      <c r="H18" s="14"/>
      <c r="I18" s="14"/>
      <c r="J18" s="14"/>
      <c r="K18" s="8"/>
      <c r="L18" s="2"/>
      <c r="M18" s="4"/>
    </row>
    <row r="19" spans="1:13" ht="11.25" customHeight="1">
      <c r="A19" s="2"/>
      <c r="B19" s="2"/>
      <c r="C19" s="2"/>
      <c r="D19" s="2"/>
      <c r="E19" s="2"/>
      <c r="F19" s="2"/>
      <c r="G19" s="2"/>
      <c r="H19" s="2"/>
      <c r="I19" s="2"/>
      <c r="J19" s="2"/>
      <c r="K19" s="2"/>
      <c r="L19" s="2"/>
      <c r="M19" s="4"/>
    </row>
    <row r="20" spans="1:13" ht="12.75">
      <c r="A20" s="2"/>
      <c r="B20" s="15" t="s">
        <v>7</v>
      </c>
      <c r="C20" s="16"/>
      <c r="D20" s="16"/>
      <c r="E20" s="17"/>
      <c r="F20" s="16"/>
      <c r="G20" s="16"/>
      <c r="H20" s="16"/>
      <c r="I20" s="16"/>
      <c r="J20" s="16"/>
      <c r="K20" s="16"/>
      <c r="L20" s="18"/>
      <c r="M20" s="4"/>
    </row>
    <row r="21" spans="1:13" ht="3" customHeight="1">
      <c r="A21" s="2"/>
      <c r="B21" s="15"/>
      <c r="C21" s="16"/>
      <c r="D21" s="16"/>
      <c r="E21" s="17"/>
      <c r="F21" s="16"/>
      <c r="G21" s="16"/>
      <c r="H21" s="16"/>
      <c r="I21" s="16"/>
      <c r="J21" s="16"/>
      <c r="K21" s="16"/>
      <c r="L21" s="18"/>
      <c r="M21" s="4"/>
    </row>
    <row r="22" spans="1:13" ht="12.75">
      <c r="A22" s="2"/>
      <c r="B22" s="16"/>
      <c r="C22" s="19" t="s">
        <v>8</v>
      </c>
      <c r="D22" s="20"/>
      <c r="E22" s="21"/>
      <c r="F22" s="22"/>
      <c r="G22" s="22"/>
      <c r="H22" s="23"/>
      <c r="I22" s="23"/>
      <c r="J22" s="23"/>
      <c r="K22" s="16"/>
      <c r="L22" s="24"/>
      <c r="M22" s="4"/>
    </row>
    <row r="23" spans="1:13" ht="12.75">
      <c r="A23" s="2"/>
      <c r="B23" s="23"/>
      <c r="C23" s="25" t="s">
        <v>9</v>
      </c>
      <c r="D23" s="20"/>
      <c r="E23" s="21"/>
      <c r="F23" s="22"/>
      <c r="G23" s="22"/>
      <c r="H23" s="23"/>
      <c r="I23" s="23"/>
      <c r="J23" s="23"/>
      <c r="K23" s="16"/>
      <c r="L23" s="18"/>
      <c r="M23" s="4"/>
    </row>
    <row r="24" spans="1:13" ht="12.75">
      <c r="A24" s="2"/>
      <c r="B24" s="23"/>
      <c r="C24" s="25" t="s">
        <v>10</v>
      </c>
      <c r="D24" s="26"/>
      <c r="E24" s="21"/>
      <c r="F24" s="22"/>
      <c r="G24" s="22"/>
      <c r="H24" s="23"/>
      <c r="I24" s="23"/>
      <c r="J24" s="23"/>
      <c r="K24" s="16"/>
      <c r="L24" s="18"/>
      <c r="M24" s="4"/>
    </row>
    <row r="25" spans="1:13" ht="12.75">
      <c r="A25" s="2"/>
      <c r="B25" s="23"/>
      <c r="C25" s="25" t="s">
        <v>11</v>
      </c>
      <c r="D25" s="26"/>
      <c r="E25" s="21"/>
      <c r="F25" s="16"/>
      <c r="G25" s="27"/>
      <c r="H25" s="23"/>
      <c r="I25" s="23"/>
      <c r="J25" s="23"/>
      <c r="K25" s="16"/>
      <c r="L25" s="18"/>
      <c r="M25" s="4"/>
    </row>
    <row r="26" spans="1:13" ht="12" customHeight="1">
      <c r="A26" s="2"/>
      <c r="B26" s="28"/>
      <c r="C26" s="28"/>
      <c r="D26" s="28"/>
      <c r="E26" s="29"/>
      <c r="F26" s="2"/>
      <c r="G26" s="30"/>
      <c r="H26" s="30"/>
      <c r="I26" s="31"/>
      <c r="J26" s="31"/>
      <c r="K26" s="2"/>
      <c r="L26" s="2"/>
      <c r="M26" s="4"/>
    </row>
    <row r="27" spans="1:13" ht="13.5">
      <c r="A27" s="2"/>
      <c r="B27" s="32" t="s">
        <v>12</v>
      </c>
      <c r="C27" s="32"/>
      <c r="D27" s="32"/>
      <c r="E27" s="32"/>
      <c r="F27" s="33"/>
      <c r="G27" s="33"/>
      <c r="H27" s="33"/>
      <c r="I27" s="33"/>
      <c r="J27" s="33"/>
      <c r="K27" s="33"/>
      <c r="L27" s="34"/>
      <c r="M27" s="4"/>
    </row>
    <row r="28" spans="1:13" ht="2.25" customHeight="1">
      <c r="A28" s="2"/>
      <c r="B28" s="35"/>
      <c r="C28" s="36"/>
      <c r="D28" s="36"/>
      <c r="E28" s="36"/>
      <c r="F28" s="36"/>
      <c r="G28" s="36"/>
      <c r="H28" s="36"/>
      <c r="I28" s="36"/>
      <c r="J28" s="36"/>
      <c r="K28" s="36"/>
      <c r="L28" s="37"/>
      <c r="M28" s="4"/>
    </row>
    <row r="29" spans="1:13" ht="12.75" customHeight="1">
      <c r="A29" s="2"/>
      <c r="B29" s="38" t="s">
        <v>13</v>
      </c>
      <c r="C29" s="38"/>
      <c r="D29" s="38"/>
      <c r="E29" s="38"/>
      <c r="F29" s="38"/>
      <c r="G29" s="38"/>
      <c r="H29" s="38"/>
      <c r="I29" s="38"/>
      <c r="J29" s="38"/>
      <c r="K29" s="38"/>
      <c r="L29" s="38"/>
      <c r="M29" s="4"/>
    </row>
    <row r="30" spans="1:13" ht="12.75" customHeight="1">
      <c r="A30" s="2"/>
      <c r="B30" s="39" t="s">
        <v>14</v>
      </c>
      <c r="C30" s="39"/>
      <c r="D30" s="39"/>
      <c r="E30" s="39"/>
      <c r="F30" s="39"/>
      <c r="G30" s="39"/>
      <c r="H30" s="39"/>
      <c r="I30" s="39"/>
      <c r="J30" s="39"/>
      <c r="K30" s="39"/>
      <c r="L30" s="39"/>
      <c r="M30" s="4"/>
    </row>
    <row r="31" spans="1:13" ht="12.75" customHeight="1">
      <c r="A31" s="2"/>
      <c r="B31" s="39"/>
      <c r="C31" s="39"/>
      <c r="D31" s="39"/>
      <c r="E31" s="39"/>
      <c r="F31" s="39"/>
      <c r="G31" s="39"/>
      <c r="H31" s="39"/>
      <c r="I31" s="39"/>
      <c r="J31" s="39"/>
      <c r="K31" s="39"/>
      <c r="L31" s="39"/>
      <c r="M31" s="4"/>
    </row>
    <row r="32" spans="1:13" ht="12.75" customHeight="1">
      <c r="A32" s="2"/>
      <c r="B32" s="39"/>
      <c r="C32" s="39"/>
      <c r="D32" s="39"/>
      <c r="E32" s="39"/>
      <c r="F32" s="39"/>
      <c r="G32" s="39"/>
      <c r="H32" s="39"/>
      <c r="I32" s="39"/>
      <c r="J32" s="39"/>
      <c r="K32" s="39"/>
      <c r="L32" s="39"/>
      <c r="M32" s="4"/>
    </row>
    <row r="33" spans="1:13" ht="12.75" customHeight="1">
      <c r="A33" s="2"/>
      <c r="B33" s="39" t="s">
        <v>15</v>
      </c>
      <c r="C33" s="39"/>
      <c r="D33" s="39"/>
      <c r="E33" s="39"/>
      <c r="F33" s="39"/>
      <c r="G33" s="39"/>
      <c r="H33" s="39"/>
      <c r="I33" s="39"/>
      <c r="J33" s="39"/>
      <c r="K33" s="39"/>
      <c r="L33" s="39"/>
      <c r="M33" s="4"/>
    </row>
    <row r="34" spans="1:13" ht="12.75" customHeight="1">
      <c r="A34" s="2"/>
      <c r="B34" s="39"/>
      <c r="C34" s="39"/>
      <c r="D34" s="39"/>
      <c r="E34" s="39"/>
      <c r="F34" s="39"/>
      <c r="G34" s="39"/>
      <c r="H34" s="39"/>
      <c r="I34" s="39"/>
      <c r="J34" s="39"/>
      <c r="K34" s="39"/>
      <c r="L34" s="39"/>
      <c r="M34" s="4"/>
    </row>
    <row r="35" spans="1:13" ht="9" customHeight="1">
      <c r="A35" s="2"/>
      <c r="B35" s="39"/>
      <c r="C35" s="39"/>
      <c r="D35" s="39"/>
      <c r="E35" s="39"/>
      <c r="F35" s="39"/>
      <c r="G35" s="39"/>
      <c r="H35" s="39"/>
      <c r="I35" s="39"/>
      <c r="J35" s="39"/>
      <c r="K35" s="39"/>
      <c r="L35" s="39"/>
      <c r="M35" s="4"/>
    </row>
    <row r="36" spans="1:13" ht="9" customHeight="1">
      <c r="A36" s="2"/>
      <c r="B36" s="40"/>
      <c r="C36" s="41"/>
      <c r="D36" s="41"/>
      <c r="E36" s="41"/>
      <c r="F36" s="42"/>
      <c r="G36" s="43" t="s">
        <v>16</v>
      </c>
      <c r="H36" s="42"/>
      <c r="I36" s="42"/>
      <c r="J36" s="41"/>
      <c r="K36" s="41"/>
      <c r="L36" s="44"/>
      <c r="M36" s="4"/>
    </row>
    <row r="37" spans="1:13" ht="12.75" customHeight="1">
      <c r="A37" s="2"/>
      <c r="B37" s="45" t="s">
        <v>17</v>
      </c>
      <c r="C37" s="45"/>
      <c r="D37" s="45"/>
      <c r="E37" s="45"/>
      <c r="F37" s="45"/>
      <c r="G37" s="45"/>
      <c r="H37" s="45"/>
      <c r="I37" s="45"/>
      <c r="J37" s="45"/>
      <c r="K37" s="45"/>
      <c r="L37" s="45"/>
      <c r="M37" s="4"/>
    </row>
    <row r="38" spans="1:13" ht="12.75" customHeight="1">
      <c r="A38" s="2"/>
      <c r="B38" s="40"/>
      <c r="C38" s="46" t="s">
        <v>18</v>
      </c>
      <c r="D38" s="46"/>
      <c r="E38" s="46"/>
      <c r="F38" s="46"/>
      <c r="G38" s="46"/>
      <c r="H38" s="46"/>
      <c r="I38" s="46"/>
      <c r="J38" s="41"/>
      <c r="K38" s="47"/>
      <c r="L38" s="48"/>
      <c r="M38" s="4"/>
    </row>
    <row r="39" spans="1:13" ht="12.75" customHeight="1">
      <c r="A39" s="2"/>
      <c r="B39" s="40"/>
      <c r="C39" s="46" t="s">
        <v>19</v>
      </c>
      <c r="D39" s="46"/>
      <c r="E39" s="46"/>
      <c r="F39" s="46"/>
      <c r="G39" s="46"/>
      <c r="H39" s="46"/>
      <c r="I39" s="46"/>
      <c r="J39" s="41"/>
      <c r="K39" s="47"/>
      <c r="L39" s="48"/>
      <c r="M39" s="4"/>
    </row>
    <row r="40" spans="1:13" ht="12.75" customHeight="1">
      <c r="A40" s="2"/>
      <c r="B40" s="40"/>
      <c r="C40" s="49" t="s">
        <v>20</v>
      </c>
      <c r="D40" s="49"/>
      <c r="E40" s="49"/>
      <c r="F40" s="49"/>
      <c r="G40" s="49"/>
      <c r="H40" s="49"/>
      <c r="I40" s="49"/>
      <c r="J40" s="49"/>
      <c r="K40" s="49"/>
      <c r="L40" s="49"/>
      <c r="M40" s="4"/>
    </row>
    <row r="41" spans="1:13" ht="12.75" customHeight="1">
      <c r="A41" s="2"/>
      <c r="B41" s="40"/>
      <c r="C41" s="50" t="s">
        <v>21</v>
      </c>
      <c r="D41" s="50"/>
      <c r="E41" s="50"/>
      <c r="F41" s="50"/>
      <c r="G41" s="50"/>
      <c r="H41" s="50"/>
      <c r="I41" s="50"/>
      <c r="J41" s="50"/>
      <c r="K41" s="47"/>
      <c r="L41" s="48"/>
      <c r="M41" s="4"/>
    </row>
    <row r="42" spans="1:13" ht="20.25" customHeight="1">
      <c r="A42" s="2"/>
      <c r="B42" s="51"/>
      <c r="C42" s="42"/>
      <c r="D42" s="42"/>
      <c r="E42" s="42"/>
      <c r="F42" s="42"/>
      <c r="G42" s="43" t="s">
        <v>16</v>
      </c>
      <c r="H42" s="42"/>
      <c r="I42" s="42"/>
      <c r="J42" s="42"/>
      <c r="K42" s="42"/>
      <c r="L42" s="52"/>
      <c r="M42" s="4"/>
    </row>
    <row r="43" spans="1:13" ht="12.75" customHeight="1">
      <c r="A43" s="2"/>
      <c r="B43" s="45" t="s">
        <v>22</v>
      </c>
      <c r="C43" s="45"/>
      <c r="D43" s="45"/>
      <c r="E43" s="45"/>
      <c r="F43" s="45"/>
      <c r="G43" s="45"/>
      <c r="H43" s="45"/>
      <c r="I43" s="45"/>
      <c r="J43" s="45"/>
      <c r="K43" s="45"/>
      <c r="L43" s="45"/>
      <c r="M43" s="4"/>
    </row>
    <row r="44" spans="1:13" ht="2.25" customHeight="1" hidden="1">
      <c r="A44" s="2"/>
      <c r="B44" s="53"/>
      <c r="C44" s="50"/>
      <c r="D44" s="50"/>
      <c r="E44" s="50"/>
      <c r="F44" s="50"/>
      <c r="G44" s="50"/>
      <c r="H44" s="50"/>
      <c r="I44" s="50"/>
      <c r="J44" s="50"/>
      <c r="K44" s="50"/>
      <c r="L44" s="54"/>
      <c r="M44" s="4"/>
    </row>
    <row r="45" spans="1:13" ht="12.75" customHeight="1">
      <c r="A45" s="2"/>
      <c r="B45" s="55" t="s">
        <v>23</v>
      </c>
      <c r="C45" s="55"/>
      <c r="D45" s="55"/>
      <c r="E45" s="55"/>
      <c r="F45" s="55"/>
      <c r="G45" s="55"/>
      <c r="H45" s="55"/>
      <c r="I45" s="55"/>
      <c r="J45" s="55"/>
      <c r="K45" s="55"/>
      <c r="L45" s="55"/>
      <c r="M45" s="4"/>
    </row>
    <row r="46" spans="1:13" ht="27.75" customHeight="1">
      <c r="A46" s="2"/>
      <c r="B46" s="53"/>
      <c r="C46" s="56" t="s">
        <v>24</v>
      </c>
      <c r="D46" s="56"/>
      <c r="E46" s="56"/>
      <c r="F46" s="56"/>
      <c r="G46" s="56"/>
      <c r="H46" s="56"/>
      <c r="I46" s="56"/>
      <c r="J46" s="56"/>
      <c r="K46" s="56"/>
      <c r="L46" s="56"/>
      <c r="M46" s="4"/>
    </row>
    <row r="47" spans="1:13" ht="7.5" customHeight="1">
      <c r="A47" s="2"/>
      <c r="B47" s="53"/>
      <c r="C47" s="50"/>
      <c r="D47" s="50"/>
      <c r="E47" s="50"/>
      <c r="F47" s="50"/>
      <c r="G47" s="50"/>
      <c r="H47" s="50"/>
      <c r="I47" s="50"/>
      <c r="J47" s="50"/>
      <c r="K47" s="50"/>
      <c r="L47" s="54"/>
      <c r="M47" s="4"/>
    </row>
    <row r="48" spans="1:13" ht="12.75" customHeight="1">
      <c r="A48" s="2"/>
      <c r="B48" s="57" t="s">
        <v>25</v>
      </c>
      <c r="C48" s="57"/>
      <c r="D48" s="58" t="s">
        <v>26</v>
      </c>
      <c r="E48" s="58"/>
      <c r="F48" s="58"/>
      <c r="G48" s="58"/>
      <c r="H48" s="58"/>
      <c r="I48" s="58"/>
      <c r="J48" s="58"/>
      <c r="K48" s="58"/>
      <c r="L48" s="58"/>
      <c r="M48" s="4"/>
    </row>
    <row r="49" spans="1:13" ht="9" customHeight="1">
      <c r="A49" s="2"/>
      <c r="B49" s="53"/>
      <c r="C49" s="50"/>
      <c r="D49" s="59" t="s">
        <v>27</v>
      </c>
      <c r="E49" s="59"/>
      <c r="F49" s="50"/>
      <c r="G49" s="50"/>
      <c r="H49" s="60"/>
      <c r="I49" s="60"/>
      <c r="J49" s="60"/>
      <c r="K49" s="60"/>
      <c r="L49" s="61"/>
      <c r="M49" s="4"/>
    </row>
    <row r="50" spans="1:13" ht="12.75" customHeight="1">
      <c r="A50" s="2"/>
      <c r="B50" s="53"/>
      <c r="C50" s="50"/>
      <c r="D50" s="58" t="s">
        <v>28</v>
      </c>
      <c r="E50" s="58"/>
      <c r="F50" s="58"/>
      <c r="G50" s="58"/>
      <c r="H50" s="58"/>
      <c r="I50" s="58"/>
      <c r="J50" s="58"/>
      <c r="K50" s="58"/>
      <c r="L50" s="58"/>
      <c r="M50" s="4"/>
    </row>
    <row r="51" spans="1:13" ht="9" customHeight="1">
      <c r="A51" s="2"/>
      <c r="B51" s="53"/>
      <c r="C51" s="50"/>
      <c r="D51" s="59" t="s">
        <v>27</v>
      </c>
      <c r="E51" s="59"/>
      <c r="F51" s="50"/>
      <c r="G51" s="50"/>
      <c r="H51" s="60"/>
      <c r="I51" s="60"/>
      <c r="J51" s="60"/>
      <c r="K51" s="60"/>
      <c r="L51" s="61"/>
      <c r="M51" s="4"/>
    </row>
    <row r="52" spans="1:13" ht="12.75" customHeight="1">
      <c r="A52" s="2"/>
      <c r="B52" s="53"/>
      <c r="C52" s="50"/>
      <c r="D52" s="58" t="s">
        <v>29</v>
      </c>
      <c r="E52" s="58"/>
      <c r="F52" s="58"/>
      <c r="G52" s="58"/>
      <c r="H52" s="58"/>
      <c r="I52" s="58"/>
      <c r="J52" s="58"/>
      <c r="K52" s="58"/>
      <c r="L52" s="58"/>
      <c r="M52" s="4"/>
    </row>
    <row r="53" spans="1:13" ht="15" customHeight="1">
      <c r="A53" s="2"/>
      <c r="B53" s="53"/>
      <c r="C53" s="50"/>
      <c r="D53" s="50"/>
      <c r="E53" s="50"/>
      <c r="F53" s="50"/>
      <c r="G53" s="50"/>
      <c r="H53" s="50"/>
      <c r="I53" s="50"/>
      <c r="J53" s="50"/>
      <c r="K53" s="50"/>
      <c r="L53" s="54"/>
      <c r="M53" s="4"/>
    </row>
    <row r="54" spans="1:13" ht="12.75" customHeight="1">
      <c r="A54" s="2"/>
      <c r="B54" s="55" t="s">
        <v>30</v>
      </c>
      <c r="C54" s="55"/>
      <c r="D54" s="55"/>
      <c r="E54" s="55"/>
      <c r="F54" s="55"/>
      <c r="G54" s="55"/>
      <c r="H54" s="55"/>
      <c r="I54" s="55"/>
      <c r="J54" s="55"/>
      <c r="K54" s="55"/>
      <c r="L54" s="55"/>
      <c r="M54" s="4"/>
    </row>
    <row r="55" spans="1:13" ht="12.75" customHeight="1">
      <c r="A55" s="2"/>
      <c r="B55" s="53"/>
      <c r="C55" s="62" t="s">
        <v>31</v>
      </c>
      <c r="D55" s="62"/>
      <c r="E55" s="62"/>
      <c r="F55" s="62"/>
      <c r="G55" s="62"/>
      <c r="H55" s="62"/>
      <c r="I55" s="62"/>
      <c r="J55" s="62"/>
      <c r="K55" s="62"/>
      <c r="L55" s="48"/>
      <c r="M55" s="63"/>
    </row>
    <row r="56" spans="1:13" ht="9" customHeight="1">
      <c r="A56" s="2"/>
      <c r="B56" s="64"/>
      <c r="C56" s="64"/>
      <c r="D56" s="64"/>
      <c r="E56" s="64"/>
      <c r="F56" s="64"/>
      <c r="G56" s="64"/>
      <c r="H56" s="64"/>
      <c r="I56" s="64"/>
      <c r="J56" s="64"/>
      <c r="K56" s="64"/>
      <c r="L56" s="64"/>
      <c r="M56" s="4"/>
    </row>
    <row r="57" spans="1:13" ht="12.75">
      <c r="A57" s="2"/>
      <c r="B57" s="65" t="s">
        <v>32</v>
      </c>
      <c r="C57" s="47" t="s">
        <v>33</v>
      </c>
      <c r="D57" s="47"/>
      <c r="E57" s="47"/>
      <c r="F57" s="47"/>
      <c r="G57" s="47"/>
      <c r="H57" s="47"/>
      <c r="I57" s="47" t="s">
        <v>34</v>
      </c>
      <c r="J57" s="47"/>
      <c r="K57" s="47"/>
      <c r="L57" s="48"/>
      <c r="M57" s="4"/>
    </row>
    <row r="58" spans="1:13" ht="12.75" customHeight="1">
      <c r="A58" s="2"/>
      <c r="B58" s="66"/>
      <c r="C58" s="63"/>
      <c r="D58" s="63"/>
      <c r="E58" s="63"/>
      <c r="F58" s="63"/>
      <c r="G58" s="63"/>
      <c r="H58" s="63"/>
      <c r="I58" s="67" t="s">
        <v>35</v>
      </c>
      <c r="J58" s="67"/>
      <c r="K58" s="63"/>
      <c r="L58" s="68"/>
      <c r="M58" s="4"/>
    </row>
    <row r="59" spans="1:13" ht="12.75">
      <c r="A59" s="2"/>
      <c r="B59" s="66"/>
      <c r="C59" s="63"/>
      <c r="D59" s="63"/>
      <c r="E59" s="63"/>
      <c r="F59" s="63"/>
      <c r="G59" s="63"/>
      <c r="H59" s="63"/>
      <c r="I59" s="63" t="s">
        <v>36</v>
      </c>
      <c r="J59" s="63"/>
      <c r="K59" s="63"/>
      <c r="L59" s="68"/>
      <c r="M59" s="4"/>
    </row>
    <row r="60" spans="1:13" ht="10.5" customHeight="1">
      <c r="A60" s="2"/>
      <c r="B60" s="69"/>
      <c r="C60" s="63"/>
      <c r="D60" s="63"/>
      <c r="E60" s="63"/>
      <c r="F60" s="63"/>
      <c r="G60" s="63"/>
      <c r="H60" s="63"/>
      <c r="I60" s="63"/>
      <c r="J60" s="63"/>
      <c r="K60" s="63"/>
      <c r="L60" s="48"/>
      <c r="M60" s="4"/>
    </row>
    <row r="61" spans="1:13" ht="12.75" customHeight="1">
      <c r="A61" s="2"/>
      <c r="B61" s="65" t="s">
        <v>32</v>
      </c>
      <c r="C61" s="70" t="s">
        <v>37</v>
      </c>
      <c r="D61" s="70"/>
      <c r="E61" s="70"/>
      <c r="F61" s="70"/>
      <c r="G61" s="70"/>
      <c r="H61" s="70"/>
      <c r="I61" s="70"/>
      <c r="J61" s="70"/>
      <c r="K61" s="70"/>
      <c r="L61" s="70"/>
      <c r="M61" s="4"/>
    </row>
    <row r="62" spans="1:13" ht="26.25" customHeight="1">
      <c r="A62" s="2"/>
      <c r="B62" s="69"/>
      <c r="C62" s="60"/>
      <c r="D62" s="60"/>
      <c r="E62" s="60"/>
      <c r="F62" s="60"/>
      <c r="G62" s="60"/>
      <c r="H62" s="60"/>
      <c r="I62" s="60"/>
      <c r="J62" s="60"/>
      <c r="K62" s="60"/>
      <c r="L62" s="61"/>
      <c r="M62" s="4"/>
    </row>
    <row r="63" spans="1:13" ht="15" customHeight="1">
      <c r="A63" s="2"/>
      <c r="B63" s="69"/>
      <c r="C63" s="71" t="s">
        <v>38</v>
      </c>
      <c r="D63" s="71"/>
      <c r="E63" s="71"/>
      <c r="F63" s="71"/>
      <c r="G63" s="71"/>
      <c r="H63" s="71"/>
      <c r="I63" s="71"/>
      <c r="J63" s="71"/>
      <c r="K63" s="71"/>
      <c r="L63" s="61"/>
      <c r="M63" s="4"/>
    </row>
    <row r="64" spans="1:13" ht="3.75" customHeight="1">
      <c r="A64" s="2"/>
      <c r="B64" s="69"/>
      <c r="C64" s="60"/>
      <c r="D64" s="72"/>
      <c r="E64" s="72"/>
      <c r="F64" s="72"/>
      <c r="G64" s="72"/>
      <c r="H64" s="72"/>
      <c r="I64" s="72"/>
      <c r="J64" s="72"/>
      <c r="K64" s="72"/>
      <c r="L64" s="61"/>
      <c r="M64" s="4"/>
    </row>
    <row r="65" spans="1:13" ht="25.5" customHeight="1">
      <c r="A65" s="2"/>
      <c r="B65" s="73" t="s">
        <v>39</v>
      </c>
      <c r="C65" s="70" t="s">
        <v>40</v>
      </c>
      <c r="D65" s="70"/>
      <c r="E65" s="70"/>
      <c r="F65" s="70"/>
      <c r="G65" s="70"/>
      <c r="H65" s="70"/>
      <c r="I65" s="70"/>
      <c r="J65" s="70"/>
      <c r="K65" s="70"/>
      <c r="L65" s="70"/>
      <c r="M65" s="4"/>
    </row>
    <row r="66" spans="1:13" ht="12.75" customHeight="1">
      <c r="A66" s="2"/>
      <c r="B66" s="69"/>
      <c r="C66" s="60"/>
      <c r="D66" s="60"/>
      <c r="E66" s="60"/>
      <c r="F66" s="60"/>
      <c r="G66" s="60"/>
      <c r="H66" s="60"/>
      <c r="I66" s="60"/>
      <c r="J66" s="60"/>
      <c r="K66" s="60"/>
      <c r="L66" s="61"/>
      <c r="M66" s="4"/>
    </row>
    <row r="67" spans="1:13" ht="30.75" customHeight="1">
      <c r="A67" s="2"/>
      <c r="B67" s="73" t="s">
        <v>39</v>
      </c>
      <c r="C67" s="70" t="s">
        <v>41</v>
      </c>
      <c r="D67" s="70"/>
      <c r="E67" s="70"/>
      <c r="F67" s="70"/>
      <c r="G67" s="70"/>
      <c r="H67" s="70"/>
      <c r="I67" s="70"/>
      <c r="J67" s="70"/>
      <c r="K67" s="70"/>
      <c r="L67" s="70"/>
      <c r="M67" s="4"/>
    </row>
    <row r="68" spans="1:13" ht="59.25" customHeight="1">
      <c r="A68" s="2"/>
      <c r="B68" s="69"/>
      <c r="C68" s="56" t="s">
        <v>42</v>
      </c>
      <c r="D68" s="56"/>
      <c r="E68" s="56"/>
      <c r="F68" s="56"/>
      <c r="G68" s="56"/>
      <c r="H68" s="56"/>
      <c r="I68" s="56"/>
      <c r="J68" s="56"/>
      <c r="K68" s="56"/>
      <c r="L68" s="56"/>
      <c r="M68" s="4"/>
    </row>
    <row r="69" spans="1:13" ht="14.25" customHeight="1">
      <c r="A69" s="2"/>
      <c r="B69" s="69"/>
      <c r="C69" s="60"/>
      <c r="D69" s="60"/>
      <c r="E69" s="60"/>
      <c r="F69" s="60"/>
      <c r="G69" s="60"/>
      <c r="H69" s="60"/>
      <c r="I69" s="60"/>
      <c r="J69" s="60"/>
      <c r="K69" s="60"/>
      <c r="L69" s="61"/>
      <c r="M69" s="4"/>
    </row>
    <row r="70" spans="1:13" ht="12.75" customHeight="1">
      <c r="A70" s="2"/>
      <c r="B70" s="73" t="s">
        <v>32</v>
      </c>
      <c r="C70" s="67" t="s">
        <v>43</v>
      </c>
      <c r="D70" s="67"/>
      <c r="E70" s="67"/>
      <c r="F70" s="67"/>
      <c r="G70" s="67"/>
      <c r="H70" s="4"/>
      <c r="I70" s="4"/>
      <c r="J70" s="4"/>
      <c r="K70" s="4"/>
      <c r="L70" s="74"/>
      <c r="M70" s="4"/>
    </row>
    <row r="71" spans="1:13" ht="33.75" customHeight="1">
      <c r="A71" s="2"/>
      <c r="B71" s="69"/>
      <c r="C71" s="63"/>
      <c r="D71" s="70" t="s">
        <v>44</v>
      </c>
      <c r="E71" s="70"/>
      <c r="F71" s="70"/>
      <c r="G71" s="70"/>
      <c r="H71" s="70"/>
      <c r="I71" s="70"/>
      <c r="J71" s="70"/>
      <c r="K71" s="70"/>
      <c r="L71" s="70"/>
      <c r="M71" s="4"/>
    </row>
    <row r="72" spans="1:13" ht="18.75" customHeight="1">
      <c r="A72" s="2"/>
      <c r="B72" s="69"/>
      <c r="C72" s="63"/>
      <c r="D72" s="70" t="s">
        <v>45</v>
      </c>
      <c r="E72" s="70"/>
      <c r="F72" s="70"/>
      <c r="G72" s="70"/>
      <c r="H72" s="70"/>
      <c r="I72" s="70"/>
      <c r="J72" s="70"/>
      <c r="K72" s="70"/>
      <c r="L72" s="70"/>
      <c r="M72" s="4"/>
    </row>
    <row r="73" spans="1:13" ht="18.75" customHeight="1">
      <c r="A73" s="2"/>
      <c r="B73" s="69"/>
      <c r="C73" s="63"/>
      <c r="D73" s="70" t="s">
        <v>46</v>
      </c>
      <c r="E73" s="70"/>
      <c r="F73" s="70"/>
      <c r="G73" s="70"/>
      <c r="H73" s="70"/>
      <c r="I73" s="70"/>
      <c r="J73" s="70"/>
      <c r="K73" s="70"/>
      <c r="L73" s="70"/>
      <c r="M73" s="4"/>
    </row>
    <row r="74" spans="1:13" ht="18.75" customHeight="1">
      <c r="A74" s="2"/>
      <c r="B74" s="73"/>
      <c r="C74" s="63"/>
      <c r="D74" s="70" t="s">
        <v>47</v>
      </c>
      <c r="E74" s="70"/>
      <c r="F74" s="70"/>
      <c r="G74" s="70"/>
      <c r="H74" s="70"/>
      <c r="I74" s="70"/>
      <c r="J74" s="70"/>
      <c r="K74" s="70"/>
      <c r="L74" s="70"/>
      <c r="M74" s="4"/>
    </row>
    <row r="75" spans="1:13" ht="33.75" customHeight="1">
      <c r="A75" s="2"/>
      <c r="B75" s="69"/>
      <c r="C75" s="75"/>
      <c r="D75" s="70" t="s">
        <v>48</v>
      </c>
      <c r="E75" s="70"/>
      <c r="F75" s="70"/>
      <c r="G75" s="70"/>
      <c r="H75" s="70"/>
      <c r="I75" s="70"/>
      <c r="J75" s="70"/>
      <c r="K75" s="70"/>
      <c r="L75" s="70"/>
      <c r="M75" s="4"/>
    </row>
    <row r="76" spans="1:13" ht="9.75" customHeight="1">
      <c r="A76" s="2"/>
      <c r="B76" s="69"/>
      <c r="C76" s="75"/>
      <c r="D76" s="75"/>
      <c r="E76" s="76"/>
      <c r="F76" s="47"/>
      <c r="G76" s="30"/>
      <c r="H76" s="30"/>
      <c r="I76" s="31"/>
      <c r="J76" s="31"/>
      <c r="K76" s="47"/>
      <c r="L76" s="48"/>
      <c r="M76" s="4"/>
    </row>
    <row r="77" spans="1:13" ht="25.5" customHeight="1">
      <c r="A77" s="2"/>
      <c r="B77" s="73" t="s">
        <v>49</v>
      </c>
      <c r="C77" s="70" t="s">
        <v>50</v>
      </c>
      <c r="D77" s="70"/>
      <c r="E77" s="70"/>
      <c r="F77" s="70"/>
      <c r="G77" s="70"/>
      <c r="H77" s="70"/>
      <c r="I77" s="70"/>
      <c r="J77" s="70"/>
      <c r="K77" s="70"/>
      <c r="L77" s="70"/>
      <c r="M77" s="4"/>
    </row>
    <row r="78" spans="1:13" ht="8.25" customHeight="1">
      <c r="A78" s="2"/>
      <c r="B78" s="77"/>
      <c r="C78" s="67"/>
      <c r="D78" s="67"/>
      <c r="E78" s="67"/>
      <c r="F78" s="67"/>
      <c r="G78" s="67"/>
      <c r="H78" s="67"/>
      <c r="I78" s="67"/>
      <c r="J78" s="67"/>
      <c r="K78" s="67"/>
      <c r="L78" s="70"/>
      <c r="M78" s="4"/>
    </row>
    <row r="79" spans="1:13" ht="16.5" customHeight="1">
      <c r="A79" s="2"/>
      <c r="B79" s="78"/>
      <c r="C79" s="79"/>
      <c r="D79" s="79"/>
      <c r="E79" s="80"/>
      <c r="F79" s="81"/>
      <c r="G79" s="82" t="s">
        <v>16</v>
      </c>
      <c r="H79" s="83"/>
      <c r="I79" s="84"/>
      <c r="J79" s="84"/>
      <c r="K79" s="81"/>
      <c r="L79" s="85"/>
      <c r="M79" s="4"/>
    </row>
    <row r="80" spans="1:13" ht="16.5" customHeight="1">
      <c r="A80" s="2"/>
      <c r="B80" s="77"/>
      <c r="C80" s="67"/>
      <c r="D80" s="67"/>
      <c r="E80" s="67"/>
      <c r="F80" s="67"/>
      <c r="G80" s="67"/>
      <c r="H80" s="67"/>
      <c r="I80" s="67"/>
      <c r="J80" s="67"/>
      <c r="K80" s="67"/>
      <c r="L80" s="70"/>
      <c r="M80" s="4"/>
    </row>
    <row r="81" spans="1:13" ht="12.75" customHeight="1">
      <c r="A81" s="2"/>
      <c r="B81" s="45" t="s">
        <v>51</v>
      </c>
      <c r="C81" s="45"/>
      <c r="D81" s="45"/>
      <c r="E81" s="45"/>
      <c r="F81" s="45"/>
      <c r="G81" s="45"/>
      <c r="H81" s="45"/>
      <c r="I81" s="45"/>
      <c r="J81" s="45"/>
      <c r="K81" s="45"/>
      <c r="L81" s="45"/>
      <c r="M81" s="4"/>
    </row>
    <row r="82" spans="1:13" ht="5.25" customHeight="1">
      <c r="A82" s="2"/>
      <c r="B82" s="69"/>
      <c r="C82" s="75"/>
      <c r="D82" s="86"/>
      <c r="E82" s="86"/>
      <c r="F82" s="86"/>
      <c r="G82" s="86"/>
      <c r="H82" s="86"/>
      <c r="I82" s="86"/>
      <c r="J82" s="86"/>
      <c r="K82" s="86"/>
      <c r="L82" s="87"/>
      <c r="M82" s="4"/>
    </row>
    <row r="83" spans="1:13" ht="12.75" customHeight="1">
      <c r="A83" s="2"/>
      <c r="B83" s="88" t="s">
        <v>52</v>
      </c>
      <c r="C83" s="88"/>
      <c r="D83" s="88"/>
      <c r="E83" s="88"/>
      <c r="F83" s="88"/>
      <c r="G83" s="88"/>
      <c r="H83" s="88"/>
      <c r="I83" s="88"/>
      <c r="J83" s="88"/>
      <c r="K83" s="88"/>
      <c r="L83" s="88"/>
      <c r="M83" s="4"/>
    </row>
    <row r="84" spans="1:13" ht="78" customHeight="1">
      <c r="A84" s="2"/>
      <c r="B84" s="69"/>
      <c r="C84" s="56" t="s">
        <v>53</v>
      </c>
      <c r="D84" s="56"/>
      <c r="E84" s="56"/>
      <c r="F84" s="56"/>
      <c r="G84" s="56"/>
      <c r="H84" s="56"/>
      <c r="I84" s="56"/>
      <c r="J84" s="56"/>
      <c r="K84" s="56"/>
      <c r="L84" s="56"/>
      <c r="M84" s="4"/>
    </row>
    <row r="85" spans="1:13" ht="6.75" customHeight="1">
      <c r="A85" s="2"/>
      <c r="B85" s="69"/>
      <c r="C85" s="75"/>
      <c r="D85" s="75"/>
      <c r="E85" s="75"/>
      <c r="F85" s="75"/>
      <c r="G85" s="75"/>
      <c r="H85" s="75"/>
      <c r="I85" s="75"/>
      <c r="J85" s="75"/>
      <c r="K85" s="75"/>
      <c r="L85" s="89"/>
      <c r="M85" s="4"/>
    </row>
    <row r="86" spans="1:13" ht="39.75" customHeight="1">
      <c r="A86" s="2"/>
      <c r="B86" s="64" t="s">
        <v>54</v>
      </c>
      <c r="C86" s="64"/>
      <c r="D86" s="64"/>
      <c r="E86" s="64"/>
      <c r="F86" s="64"/>
      <c r="G86" s="64"/>
      <c r="H86" s="64"/>
      <c r="I86" s="64"/>
      <c r="J86" s="64"/>
      <c r="K86" s="64"/>
      <c r="L86" s="64"/>
      <c r="M86" s="4"/>
    </row>
    <row r="87" spans="1:13" ht="70.5" customHeight="1">
      <c r="A87" s="2"/>
      <c r="B87" s="69"/>
      <c r="C87" s="56" t="s">
        <v>55</v>
      </c>
      <c r="D87" s="56"/>
      <c r="E87" s="56"/>
      <c r="F87" s="56"/>
      <c r="G87" s="56"/>
      <c r="H87" s="56"/>
      <c r="I87" s="56"/>
      <c r="J87" s="56"/>
      <c r="K87" s="56"/>
      <c r="L87" s="56"/>
      <c r="M87" s="4"/>
    </row>
    <row r="88" spans="1:13" ht="5.25" customHeight="1">
      <c r="A88" s="2"/>
      <c r="B88" s="69"/>
      <c r="C88" s="75"/>
      <c r="D88" s="75"/>
      <c r="E88" s="75"/>
      <c r="F88" s="75"/>
      <c r="G88" s="75"/>
      <c r="H88" s="75"/>
      <c r="I88" s="75"/>
      <c r="J88" s="75"/>
      <c r="K88" s="75"/>
      <c r="L88" s="89"/>
      <c r="M88" s="4"/>
    </row>
    <row r="89" spans="1:13" ht="13.5" customHeight="1">
      <c r="A89" s="2"/>
      <c r="B89" s="90" t="s">
        <v>56</v>
      </c>
      <c r="C89" s="90"/>
      <c r="D89" s="90"/>
      <c r="E89" s="90"/>
      <c r="F89" s="90"/>
      <c r="G89" s="90"/>
      <c r="H89" s="90"/>
      <c r="I89" s="90"/>
      <c r="J89" s="90"/>
      <c r="K89" s="90"/>
      <c r="L89" s="90"/>
      <c r="M89" s="4"/>
    </row>
    <row r="90" spans="1:13" ht="6" customHeight="1">
      <c r="A90" s="2"/>
      <c r="B90" s="91"/>
      <c r="C90" s="92"/>
      <c r="D90" s="92"/>
      <c r="E90" s="93"/>
      <c r="F90" s="94"/>
      <c r="G90" s="95"/>
      <c r="H90" s="95"/>
      <c r="I90" s="96"/>
      <c r="J90" s="96"/>
      <c r="K90" s="94"/>
      <c r="L90" s="97"/>
      <c r="M90" s="4"/>
    </row>
    <row r="91" spans="1:13" ht="12.75">
      <c r="A91" s="2"/>
      <c r="B91" s="2"/>
      <c r="C91" s="2"/>
      <c r="D91" s="2"/>
      <c r="E91" s="2"/>
      <c r="F91" s="2"/>
      <c r="G91" s="2"/>
      <c r="H91" s="2"/>
      <c r="I91" s="2"/>
      <c r="J91" s="2"/>
      <c r="K91" s="2"/>
      <c r="L91" s="2"/>
      <c r="M91" s="4"/>
    </row>
    <row r="92" spans="1:13" ht="3.75" customHeight="1">
      <c r="A92" s="2"/>
      <c r="B92" s="41"/>
      <c r="C92" s="46"/>
      <c r="D92" s="86"/>
      <c r="E92" s="86"/>
      <c r="F92" s="86"/>
      <c r="G92" s="86"/>
      <c r="H92" s="86"/>
      <c r="I92" s="86"/>
      <c r="J92" s="41"/>
      <c r="K92" s="47"/>
      <c r="L92" s="47"/>
      <c r="M92" s="4"/>
    </row>
    <row r="93" spans="1:13" ht="4.5" customHeight="1">
      <c r="A93" s="2"/>
      <c r="B93" s="28"/>
      <c r="C93" s="98"/>
      <c r="D93" s="99"/>
      <c r="E93" s="99"/>
      <c r="F93" s="99"/>
      <c r="G93" s="99"/>
      <c r="H93" s="99"/>
      <c r="I93" s="99"/>
      <c r="J93" s="99"/>
      <c r="K93" s="100"/>
      <c r="L93" s="2"/>
      <c r="M93" s="4"/>
    </row>
    <row r="94" spans="1:13" ht="12.75">
      <c r="A94" s="2"/>
      <c r="B94" s="2"/>
      <c r="C94" s="101"/>
      <c r="D94" s="102" t="s">
        <v>57</v>
      </c>
      <c r="E94" s="27"/>
      <c r="F94" s="27"/>
      <c r="G94" s="27"/>
      <c r="H94" s="27"/>
      <c r="I94" s="27"/>
      <c r="J94" s="27"/>
      <c r="K94" s="103"/>
      <c r="L94" s="2"/>
      <c r="M94" s="4"/>
    </row>
    <row r="95" spans="1:13" ht="2.25" customHeight="1" hidden="1">
      <c r="A95" s="2"/>
      <c r="B95" s="2"/>
      <c r="C95" s="101"/>
      <c r="D95" s="27"/>
      <c r="E95" s="27"/>
      <c r="F95" s="27"/>
      <c r="G95" s="27"/>
      <c r="H95" s="27"/>
      <c r="I95" s="27"/>
      <c r="J95" s="27"/>
      <c r="K95" s="103"/>
      <c r="L95" s="2"/>
      <c r="M95" s="4"/>
    </row>
    <row r="96" spans="1:13" ht="12.75">
      <c r="A96" s="2"/>
      <c r="B96" s="2"/>
      <c r="C96" s="101"/>
      <c r="D96" s="104" t="s">
        <v>58</v>
      </c>
      <c r="E96" s="27"/>
      <c r="F96" s="27"/>
      <c r="G96" s="27"/>
      <c r="H96" s="27"/>
      <c r="I96" s="27"/>
      <c r="J96" s="27"/>
      <c r="K96" s="103"/>
      <c r="L96" s="2"/>
      <c r="M96" s="4"/>
    </row>
    <row r="97" spans="1:13" ht="25.5" customHeight="1">
      <c r="A97" s="2"/>
      <c r="B97" s="2"/>
      <c r="C97" s="101"/>
      <c r="D97" s="105" t="s">
        <v>59</v>
      </c>
      <c r="E97" s="105"/>
      <c r="F97" s="105"/>
      <c r="G97" s="105"/>
      <c r="H97" s="105"/>
      <c r="I97" s="105"/>
      <c r="J97" s="105"/>
      <c r="K97" s="105"/>
      <c r="L97" s="2"/>
      <c r="M97" s="4"/>
    </row>
    <row r="98" spans="1:13" ht="4.5" customHeight="1">
      <c r="A98" s="2"/>
      <c r="B98" s="2"/>
      <c r="C98" s="101"/>
      <c r="D98" s="27"/>
      <c r="E98" s="27"/>
      <c r="F98" s="27"/>
      <c r="G98" s="27"/>
      <c r="H98" s="27"/>
      <c r="I98" s="27"/>
      <c r="J98" s="27"/>
      <c r="K98" s="103"/>
      <c r="L98" s="2"/>
      <c r="M98" s="4"/>
    </row>
    <row r="99" spans="1:13" ht="12.75">
      <c r="A99" s="2"/>
      <c r="B99" s="2"/>
      <c r="C99" s="101"/>
      <c r="D99" s="102" t="s">
        <v>60</v>
      </c>
      <c r="E99" s="27"/>
      <c r="F99" s="27"/>
      <c r="G99" s="27"/>
      <c r="H99" s="27"/>
      <c r="I99" s="27"/>
      <c r="J99" s="27"/>
      <c r="K99" s="103"/>
      <c r="L99" s="2"/>
      <c r="M99" s="4"/>
    </row>
    <row r="100" spans="1:13" ht="12.75">
      <c r="A100" s="2"/>
      <c r="B100" s="2"/>
      <c r="C100" s="101"/>
      <c r="D100" s="104" t="s">
        <v>61</v>
      </c>
      <c r="E100" s="27"/>
      <c r="F100" s="27"/>
      <c r="G100" s="27"/>
      <c r="H100" s="27"/>
      <c r="I100" s="27"/>
      <c r="J100" s="27"/>
      <c r="K100" s="103"/>
      <c r="L100" s="2"/>
      <c r="M100" s="4"/>
    </row>
    <row r="101" spans="1:13" ht="12.75">
      <c r="A101" s="2"/>
      <c r="B101" s="2"/>
      <c r="C101" s="101"/>
      <c r="D101" s="104" t="s">
        <v>62</v>
      </c>
      <c r="E101" s="27"/>
      <c r="F101" s="27"/>
      <c r="G101" s="27"/>
      <c r="H101" s="27"/>
      <c r="I101" s="27"/>
      <c r="J101" s="27"/>
      <c r="K101" s="103"/>
      <c r="L101" s="2"/>
      <c r="M101" s="4"/>
    </row>
    <row r="102" spans="1:13" ht="12.75">
      <c r="A102" s="2"/>
      <c r="B102" s="2"/>
      <c r="C102" s="101"/>
      <c r="D102" s="104" t="s">
        <v>63</v>
      </c>
      <c r="E102" s="27"/>
      <c r="F102" s="27"/>
      <c r="G102" s="27"/>
      <c r="H102" s="27"/>
      <c r="I102" s="27"/>
      <c r="J102" s="27"/>
      <c r="K102" s="103"/>
      <c r="L102" s="2"/>
      <c r="M102" s="4"/>
    </row>
    <row r="103" spans="1:12" ht="5.25" customHeight="1">
      <c r="A103"/>
      <c r="B103"/>
      <c r="C103" s="101"/>
      <c r="D103" s="27"/>
      <c r="E103" s="27"/>
      <c r="F103" s="27"/>
      <c r="G103" s="27"/>
      <c r="H103" s="27"/>
      <c r="I103" s="27"/>
      <c r="J103" s="27"/>
      <c r="K103" s="103"/>
      <c r="L103"/>
    </row>
    <row r="104" spans="1:12" ht="12.75">
      <c r="A104"/>
      <c r="B104"/>
      <c r="C104" s="101"/>
      <c r="D104" s="102" t="s">
        <v>64</v>
      </c>
      <c r="E104" s="27"/>
      <c r="F104" s="27"/>
      <c r="G104" s="27"/>
      <c r="H104" s="27"/>
      <c r="I104" s="27"/>
      <c r="J104" s="27"/>
      <c r="K104" s="103"/>
      <c r="L104"/>
    </row>
    <row r="105" spans="1:12" ht="12.75">
      <c r="A105"/>
      <c r="B105"/>
      <c r="C105" s="101"/>
      <c r="D105" s="104" t="s">
        <v>61</v>
      </c>
      <c r="E105" s="27"/>
      <c r="F105" s="27"/>
      <c r="G105" s="27"/>
      <c r="H105" s="27"/>
      <c r="I105" s="27"/>
      <c r="J105" s="27"/>
      <c r="K105" s="103"/>
      <c r="L105"/>
    </row>
    <row r="106" spans="3:11" ht="12.75">
      <c r="C106" s="101"/>
      <c r="D106" s="104" t="s">
        <v>65</v>
      </c>
      <c r="E106" s="27"/>
      <c r="F106" s="27"/>
      <c r="G106" s="27"/>
      <c r="H106" s="27"/>
      <c r="I106" s="27"/>
      <c r="J106" s="27"/>
      <c r="K106" s="103"/>
    </row>
    <row r="107" spans="3:11" ht="12.75">
      <c r="C107" s="101"/>
      <c r="D107" s="27" t="s">
        <v>66</v>
      </c>
      <c r="E107" s="27"/>
      <c r="F107" s="27"/>
      <c r="G107" s="27"/>
      <c r="H107" s="27"/>
      <c r="I107" s="27"/>
      <c r="J107" s="27"/>
      <c r="K107" s="103"/>
    </row>
    <row r="108" spans="3:11" ht="12.75">
      <c r="C108" s="101"/>
      <c r="D108" s="27" t="s">
        <v>67</v>
      </c>
      <c r="E108" s="27"/>
      <c r="F108" s="27"/>
      <c r="G108" s="27"/>
      <c r="H108" s="27"/>
      <c r="I108" s="27"/>
      <c r="J108" s="27"/>
      <c r="K108" s="103"/>
    </row>
    <row r="109" spans="3:11" ht="4.5" customHeight="1">
      <c r="C109" s="106"/>
      <c r="D109" s="107"/>
      <c r="E109" s="107"/>
      <c r="F109" s="107"/>
      <c r="G109" s="107"/>
      <c r="H109" s="107"/>
      <c r="I109" s="107"/>
      <c r="J109" s="107"/>
      <c r="K109" s="108"/>
    </row>
    <row r="110" ht="4.5" customHeight="1"/>
    <row r="111" ht="4.5" customHeight="1"/>
    <row r="114" ht="12.75">
      <c r="H114" s="109" t="s">
        <v>68</v>
      </c>
    </row>
    <row r="120" ht="12.75">
      <c r="B120" s="110" t="s">
        <v>69</v>
      </c>
    </row>
  </sheetData>
  <sheetProtection password="CFEB" sheet="1" objects="1" scenarios="1"/>
  <mergeCells count="52">
    <mergeCell ref="B1:J2"/>
    <mergeCell ref="B3:J3"/>
    <mergeCell ref="B7:J7"/>
    <mergeCell ref="B8:J8"/>
    <mergeCell ref="B9:K12"/>
    <mergeCell ref="B13:J13"/>
    <mergeCell ref="B14:K14"/>
    <mergeCell ref="B15:J15"/>
    <mergeCell ref="B16:K16"/>
    <mergeCell ref="B17:K17"/>
    <mergeCell ref="B18:J18"/>
    <mergeCell ref="B27:E27"/>
    <mergeCell ref="B29:L29"/>
    <mergeCell ref="B30:L32"/>
    <mergeCell ref="B33:L35"/>
    <mergeCell ref="B37:L37"/>
    <mergeCell ref="C38:I38"/>
    <mergeCell ref="C39:I39"/>
    <mergeCell ref="C40:L40"/>
    <mergeCell ref="C41:J41"/>
    <mergeCell ref="B43:L43"/>
    <mergeCell ref="B45:L45"/>
    <mergeCell ref="C46:L46"/>
    <mergeCell ref="B48:C48"/>
    <mergeCell ref="D48:L48"/>
    <mergeCell ref="D49:E49"/>
    <mergeCell ref="D50:L50"/>
    <mergeCell ref="D51:E51"/>
    <mergeCell ref="D52:L52"/>
    <mergeCell ref="B54:L54"/>
    <mergeCell ref="C55:K55"/>
    <mergeCell ref="B56:L56"/>
    <mergeCell ref="I58:J58"/>
    <mergeCell ref="C61:L61"/>
    <mergeCell ref="C63:K63"/>
    <mergeCell ref="C65:L65"/>
    <mergeCell ref="C67:L67"/>
    <mergeCell ref="C68:L68"/>
    <mergeCell ref="C70:G70"/>
    <mergeCell ref="D71:L71"/>
    <mergeCell ref="D72:L72"/>
    <mergeCell ref="D73:L73"/>
    <mergeCell ref="D74:L74"/>
    <mergeCell ref="D75:L75"/>
    <mergeCell ref="C77:L77"/>
    <mergeCell ref="B81:L81"/>
    <mergeCell ref="B83:L83"/>
    <mergeCell ref="C84:L84"/>
    <mergeCell ref="B86:L86"/>
    <mergeCell ref="C87:L87"/>
    <mergeCell ref="B89:L89"/>
    <mergeCell ref="D97:K97"/>
  </mergeCells>
  <printOptions/>
  <pageMargins left="0.43333333333333335" right="0.43333333333333335" top="0.39375" bottom="0.39375" header="0.5118055555555555" footer="0.5118055555555555"/>
  <pageSetup horizontalDpi="300" verticalDpi="300" orientation="landscape" paperSize="9"/>
  <drawing r:id="rId4"/>
  <legacyDrawing r:id="rId3"/>
  <oleObjects>
    <oleObject progId="Image Microsoft Photo Editor 3.0" shapeId="66861434" r:id="rId1"/>
    <oleObject progId="Image Microsoft Photo Editor 3.0" shapeId="66861476" r:id="rId2"/>
  </oleObjects>
</worksheet>
</file>

<file path=xl/worksheets/sheet2.xml><?xml version="1.0" encoding="utf-8"?>
<worksheet xmlns="http://schemas.openxmlformats.org/spreadsheetml/2006/main" xmlns:r="http://schemas.openxmlformats.org/officeDocument/2006/relationships">
  <sheetPr codeName="Feuil4"/>
  <dimension ref="A1:BA32"/>
  <sheetViews>
    <sheetView showGridLines="0" showRowColHeaders="0" tabSelected="1" workbookViewId="0" topLeftCell="A1">
      <selection activeCell="O10" sqref="O10"/>
    </sheetView>
  </sheetViews>
  <sheetFormatPr defaultColWidth="11.421875" defaultRowHeight="12.75" customHeight="1"/>
  <cols>
    <col min="1" max="1" width="4.421875" style="111" customWidth="1"/>
    <col min="2" max="2" width="2.8515625" style="111" customWidth="1"/>
    <col min="3" max="3" width="7.28125" style="111" customWidth="1"/>
    <col min="4" max="4" width="2.7109375" style="111" customWidth="1"/>
    <col min="5" max="5" width="19.28125" style="111" customWidth="1"/>
    <col min="6" max="6" width="0.71875" style="111" customWidth="1"/>
    <col min="7" max="7" width="7.140625" style="111" customWidth="1"/>
    <col min="8" max="8" width="0.71875" style="111" customWidth="1"/>
    <col min="9" max="9" width="8.140625" style="111" customWidth="1"/>
    <col min="10" max="10" width="2.8515625" style="111" customWidth="1"/>
    <col min="11" max="11" width="5.421875" style="111" customWidth="1"/>
    <col min="12" max="12" width="21.8515625" style="112" customWidth="1"/>
    <col min="13" max="13" width="4.421875" style="112" customWidth="1"/>
    <col min="14" max="14" width="0.71875" style="111" customWidth="1"/>
    <col min="15" max="15" width="5.00390625" style="111" customWidth="1"/>
    <col min="16" max="16" width="0.71875" style="111" customWidth="1"/>
    <col min="17" max="17" width="5.00390625" style="111" customWidth="1"/>
    <col min="18" max="18" width="0.71875" style="111" customWidth="1"/>
    <col min="19" max="19" width="5.00390625" style="111" customWidth="1"/>
    <col min="20" max="52" width="0" style="111" hidden="1" customWidth="1"/>
    <col min="53" max="53" width="0.71875" style="111" customWidth="1"/>
    <col min="54" max="16384" width="11.421875" style="111" customWidth="1"/>
  </cols>
  <sheetData>
    <row r="1" spans="1:53" ht="64.5" customHeight="1">
      <c r="A1" s="113" t="s">
        <v>70</v>
      </c>
      <c r="B1" s="113"/>
      <c r="C1" s="113"/>
      <c r="D1" s="114"/>
      <c r="E1" s="115" t="s">
        <v>71</v>
      </c>
      <c r="F1" s="116"/>
      <c r="G1" s="115"/>
      <c r="H1" s="116"/>
      <c r="I1" s="114"/>
      <c r="J1" s="116"/>
      <c r="K1" s="116"/>
      <c r="L1" s="117" t="s">
        <v>72</v>
      </c>
      <c r="M1" s="115"/>
      <c r="N1" s="114"/>
      <c r="O1" s="114"/>
      <c r="P1" s="114"/>
      <c r="Q1" s="114"/>
      <c r="R1" s="114"/>
      <c r="S1" s="114"/>
      <c r="T1" s="114"/>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4"/>
      <c r="AZ1" s="114"/>
      <c r="BA1" s="114"/>
    </row>
    <row r="2" spans="1:53" ht="12.75" customHeight="1">
      <c r="A2" s="119"/>
      <c r="B2" s="120"/>
      <c r="C2" s="121"/>
      <c r="E2" s="122" t="s">
        <v>73</v>
      </c>
      <c r="F2" s="123" t="s">
        <v>74</v>
      </c>
      <c r="G2" s="123"/>
      <c r="H2" s="123"/>
      <c r="I2" s="123"/>
      <c r="J2" s="123"/>
      <c r="L2" s="124"/>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row>
    <row r="3" spans="2:53" ht="15.75" customHeight="1">
      <c r="B3" s="126"/>
      <c r="C3" s="126"/>
      <c r="D3" s="126"/>
      <c r="E3" s="127"/>
      <c r="F3" s="126"/>
      <c r="G3" s="127"/>
      <c r="H3" s="127">
        <f>IF($F$2="hauteur","Attention ! Méthode possible que pour un couvert monospécifique et certaines espèces !","")</f>
        <v>0</v>
      </c>
      <c r="I3" s="126"/>
      <c r="J3" s="128"/>
      <c r="K3" s="128"/>
      <c r="L3" s="127"/>
      <c r="M3" s="128"/>
      <c r="N3" s="126"/>
      <c r="O3" s="126"/>
      <c r="P3" s="126"/>
      <c r="Q3" s="126"/>
      <c r="R3" s="126"/>
      <c r="S3" s="126"/>
      <c r="T3" s="126"/>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6"/>
      <c r="BA3" s="126"/>
    </row>
    <row r="4" spans="2:53" ht="17.25" customHeight="1">
      <c r="B4" s="130"/>
      <c r="C4" s="114"/>
      <c r="D4" s="114"/>
      <c r="E4" s="114"/>
      <c r="F4" s="114"/>
      <c r="G4" s="114"/>
      <c r="H4" s="114"/>
      <c r="I4" s="114"/>
      <c r="J4" s="114"/>
      <c r="K4" s="114"/>
      <c r="L4" s="131"/>
      <c r="M4" s="131"/>
      <c r="N4" s="114"/>
      <c r="O4" s="132" t="s">
        <v>75</v>
      </c>
      <c r="P4" s="132"/>
      <c r="Q4" s="132"/>
      <c r="R4" s="132"/>
      <c r="S4" s="132"/>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33"/>
    </row>
    <row r="5" spans="2:53" ht="12.75" customHeight="1">
      <c r="B5" s="134"/>
      <c r="C5" s="135" t="s">
        <v>76</v>
      </c>
      <c r="D5" s="135"/>
      <c r="E5" s="135"/>
      <c r="G5" s="136">
        <v>41958</v>
      </c>
      <c r="H5" s="137"/>
      <c r="J5" s="114"/>
      <c r="K5" s="114"/>
      <c r="L5" s="131"/>
      <c r="M5" s="131"/>
      <c r="N5" s="114"/>
      <c r="O5" s="138">
        <v>1</v>
      </c>
      <c r="P5" s="139"/>
      <c r="Q5" s="138">
        <v>2</v>
      </c>
      <c r="R5" s="139"/>
      <c r="S5" s="138">
        <v>3</v>
      </c>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40"/>
    </row>
    <row r="6" spans="2:53" ht="4.5" customHeight="1">
      <c r="B6" s="134"/>
      <c r="C6" s="4"/>
      <c r="D6" s="4"/>
      <c r="E6" s="141"/>
      <c r="F6" s="141"/>
      <c r="G6" s="141"/>
      <c r="H6" s="114"/>
      <c r="I6" s="114"/>
      <c r="J6" s="114"/>
      <c r="K6" s="114"/>
      <c r="L6" s="131"/>
      <c r="M6" s="131"/>
      <c r="N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40"/>
    </row>
    <row r="7" spans="2:53" s="114" customFormat="1" ht="12.75" customHeight="1">
      <c r="B7" s="134"/>
      <c r="C7" s="142">
        <f>IF(AND($F$2="hauteur",D8&gt;1),"Méthode par mesure de hauteur possible seulement pour 1 espèce !","")</f>
        <v>0</v>
      </c>
      <c r="D7" s="143"/>
      <c r="E7" s="144"/>
      <c r="F7" s="144"/>
      <c r="G7" s="144"/>
      <c r="H7" s="143"/>
      <c r="I7" s="143"/>
      <c r="J7" s="143"/>
      <c r="K7" s="145"/>
      <c r="L7" s="142">
        <f>IF(AND(L8="hauteur",OR(O8&gt;K8,Q8&gt;K8,S8&gt;K8)),"hauteur hors du domaine de validité !","")</f>
        <v>0</v>
      </c>
      <c r="M7" s="142"/>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BA7" s="140"/>
    </row>
    <row r="8" spans="2:53" ht="13.5" customHeight="1">
      <c r="B8" s="134"/>
      <c r="C8" s="146" t="s">
        <v>77</v>
      </c>
      <c r="D8" s="146">
        <v>1</v>
      </c>
      <c r="E8" s="147" t="s">
        <v>78</v>
      </c>
      <c r="F8" s="147"/>
      <c r="G8" s="147"/>
      <c r="H8" s="148">
        <f>IF(E8="","",(VLOOKUP(E8,abaques,3)))</f>
        <v>0</v>
      </c>
      <c r="I8" s="148"/>
      <c r="J8" s="148"/>
      <c r="K8" s="149">
        <f>IF(E8="",0,VLOOKUP(E8,abaques,12))</f>
        <v>130</v>
      </c>
      <c r="L8" s="150">
        <f>IF(AND($F$2="hauteur",E8&lt;&gt;""),IF(K8&lt;&gt;0,"Hauteur","Espèce non référencée"),IF($F$2="biomasse sèche","Biomasse aérienne sèche","Biomasse aérienne verte"))</f>
        <v>0</v>
      </c>
      <c r="M8" s="151">
        <f>IF(L8="hauteur","(cm)",IF(L8="Espèce non référencée","","(g)"))</f>
        <v>0</v>
      </c>
      <c r="N8" s="137"/>
      <c r="O8" s="152">
        <v>50</v>
      </c>
      <c r="P8" s="153"/>
      <c r="Q8" s="152"/>
      <c r="R8" s="139"/>
      <c r="S8" s="152"/>
      <c r="T8" s="114"/>
      <c r="U8" s="135" t="s">
        <v>79</v>
      </c>
      <c r="V8" s="114"/>
      <c r="W8" s="154">
        <f>IF(OR($G$5="",I10=""),"",$G$5-I10)</f>
        <v>61</v>
      </c>
      <c r="X8" s="114"/>
      <c r="Y8" s="138" t="s">
        <v>80</v>
      </c>
      <c r="Z8" s="114"/>
      <c r="AA8" s="155">
        <f>IF(OR(E8="",W8=""),"",VLOOKUP(E8,abaques,IF(W8&lt;60,4,IF(W8&lt;90,5,6))))</f>
        <v>16</v>
      </c>
      <c r="AB8" s="114"/>
      <c r="AC8" s="138" t="s">
        <v>81</v>
      </c>
      <c r="AD8" s="114"/>
      <c r="AE8" s="156">
        <f>IF(OR(E8="",G$17=""),"",VLOOKUP(E8,abaques,IF(G$17&lt;1,7,IF(G$17&lt;2,8,IF(G$17&lt;3,9,10)))))</f>
        <v>2.792425141700038</v>
      </c>
      <c r="AF8" s="114"/>
      <c r="AG8" s="138" t="s">
        <v>82</v>
      </c>
      <c r="AH8" s="114"/>
      <c r="AI8" s="157">
        <f>IF(E8="","",VLOOKUP(E8,abaques,11))</f>
        <v>1.1</v>
      </c>
      <c r="AJ8" s="114"/>
      <c r="AM8" s="114"/>
      <c r="AN8" s="114"/>
      <c r="AO8" s="138" t="s">
        <v>83</v>
      </c>
      <c r="AP8" s="114"/>
      <c r="AQ8" s="155">
        <f>IF(AM10="","",IF(AM10&lt;15,50,IF(AM10&lt;30,80-2*AM10,20)))</f>
        <v>49.918620647835695</v>
      </c>
      <c r="AR8" s="114"/>
      <c r="AS8" s="138" t="s">
        <v>84</v>
      </c>
      <c r="AT8" s="114"/>
      <c r="AU8" s="156">
        <f>IF(E8="","",VLOOKUP(E8,abaques,17))</f>
        <v>0.5</v>
      </c>
      <c r="AV8" s="114"/>
      <c r="AW8" s="138" t="s">
        <v>85</v>
      </c>
      <c r="AX8" s="114"/>
      <c r="AY8" s="156">
        <f>IF(E8="","",VLOOKUP(E8,abaques,18))</f>
        <v>3</v>
      </c>
      <c r="AZ8" s="114"/>
      <c r="BA8" s="140"/>
    </row>
    <row r="9" spans="2:53" ht="6.75" customHeight="1">
      <c r="B9" s="134"/>
      <c r="C9" s="4"/>
      <c r="D9" s="4"/>
      <c r="E9" s="158"/>
      <c r="F9" s="158"/>
      <c r="G9" s="158"/>
      <c r="H9" s="4"/>
      <c r="I9" s="4"/>
      <c r="J9" s="159"/>
      <c r="K9" s="114"/>
      <c r="L9" s="131"/>
      <c r="M9" s="131"/>
      <c r="N9" s="114"/>
      <c r="O9" s="149">
        <f>IF(O8="","",VLOOKUP($E8,abaques,14)*POWER(O8,VLOOKUP($E8,abaques,15))+VLOOKUP($E8,abaques,16)*O8)</f>
        <v>1.652489683018985</v>
      </c>
      <c r="P9" s="149"/>
      <c r="Q9" s="149">
        <f>IF(Q8="","",VLOOKUP($E8,abaques,14)*POWER(Q8,VLOOKUP($E8,abaques,15))+VLOOKUP($E8,abaques,16)*Q8)</f>
        <v>0</v>
      </c>
      <c r="R9" s="160"/>
      <c r="S9" s="149">
        <f>IF(S8="","",VLOOKUP($E8,abaques,14)*POWER(S8,VLOOKUP($E8,abaques,15))+VLOOKUP($E8,abaques,16)*S8)</f>
        <v>0</v>
      </c>
      <c r="T9" s="114"/>
      <c r="U9" s="141"/>
      <c r="V9" s="114"/>
      <c r="W9" s="114"/>
      <c r="X9" s="114"/>
      <c r="Y9" s="141"/>
      <c r="Z9" s="114"/>
      <c r="AA9" s="114"/>
      <c r="AB9" s="114"/>
      <c r="AC9" s="161"/>
      <c r="AD9" s="162"/>
      <c r="AE9" s="162"/>
      <c r="AF9" s="162"/>
      <c r="AG9" s="163"/>
      <c r="AH9" s="131"/>
      <c r="AJ9" s="114"/>
      <c r="AK9" s="161"/>
      <c r="AL9" s="114"/>
      <c r="AM9" s="164"/>
      <c r="AN9" s="162"/>
      <c r="AO9" s="163"/>
      <c r="AP9" s="131"/>
      <c r="AR9" s="162"/>
      <c r="AS9" s="161"/>
      <c r="AT9" s="162"/>
      <c r="AU9" s="162"/>
      <c r="AV9" s="162"/>
      <c r="AW9" s="163"/>
      <c r="AX9" s="131"/>
      <c r="AZ9" s="114"/>
      <c r="BA9" s="140"/>
    </row>
    <row r="10" spans="2:53" ht="12.75" customHeight="1">
      <c r="B10" s="134"/>
      <c r="C10" s="4"/>
      <c r="D10" s="137"/>
      <c r="E10" s="135" t="s">
        <v>86</v>
      </c>
      <c r="F10" s="135"/>
      <c r="G10" s="135"/>
      <c r="H10" s="137"/>
      <c r="I10" s="165">
        <v>41897</v>
      </c>
      <c r="J10" s="139"/>
      <c r="K10" s="4"/>
      <c r="L10" s="166" t="s">
        <v>87</v>
      </c>
      <c r="M10" s="166"/>
      <c r="N10" s="137"/>
      <c r="O10" s="167">
        <v>1</v>
      </c>
      <c r="P10" s="153"/>
      <c r="Q10" s="167">
        <f>IF($O$10="","",$O$10)</f>
        <v>1</v>
      </c>
      <c r="R10" s="139"/>
      <c r="S10" s="167">
        <f>IF($Q$10="","",$Q$10)</f>
        <v>1</v>
      </c>
      <c r="T10" s="114"/>
      <c r="U10" s="168" t="s">
        <v>88</v>
      </c>
      <c r="V10" s="169"/>
      <c r="W10" s="170">
        <f>IF(OR(L8="hauteur",$F$2="biomasse sèche"),"",IF(AND(O11="",Q11="",S11=""),"",AVERAGE(O11,Q11,S11)/100))</f>
        <v>0</v>
      </c>
      <c r="X10" s="114"/>
      <c r="Y10" s="168" t="s">
        <v>89</v>
      </c>
      <c r="Z10" s="169"/>
      <c r="AA10" s="171">
        <f>IF(L8="hauteur",IF(AND(O9="",Q9="",S9=""),"",AVERAGE(O9,Q9,S9)),IF($F$2="biomasse sèche",IF(AND(O11="",Q11="",S11=""),"",AVERAGE(O11,Q11,S11)/100),IF(OR(W10="",AA8=""),"",W10*AA8/100)))</f>
        <v>1.652489683018985</v>
      </c>
      <c r="AB10" s="172">
        <f>AA10</f>
        <v>1.652489683018985</v>
      </c>
      <c r="AC10" s="168" t="s">
        <v>90</v>
      </c>
      <c r="AD10" s="169"/>
      <c r="AE10" s="173">
        <f>IF(AA10="","",AA10*AE8*10)</f>
        <v>46.1445373726214</v>
      </c>
      <c r="AF10" s="172"/>
      <c r="AG10" s="168" t="s">
        <v>91</v>
      </c>
      <c r="AH10" s="169"/>
      <c r="AI10" s="173">
        <f>IF(AE10="","",AI8*AE10)</f>
        <v>50.758991109883546</v>
      </c>
      <c r="AJ10" s="172">
        <f>AI10</f>
        <v>50.758991109883546</v>
      </c>
      <c r="AK10" s="168" t="s">
        <v>92</v>
      </c>
      <c r="AL10" s="114"/>
      <c r="AM10" s="173">
        <f>IF(AE8="","",42/AE8)</f>
        <v>15.04068967608215</v>
      </c>
      <c r="AN10" s="114"/>
      <c r="AO10" s="168" t="s">
        <v>93</v>
      </c>
      <c r="AP10" s="169"/>
      <c r="AQ10" s="173">
        <f>IF(AI10="","",AI10*AQ8/100)</f>
        <v>25.338188216811414</v>
      </c>
      <c r="AR10" s="174">
        <f>AQ10</f>
        <v>25.338188216811414</v>
      </c>
      <c r="AS10" s="168" t="s">
        <v>94</v>
      </c>
      <c r="AT10" s="169"/>
      <c r="AU10" s="173">
        <f>IF(AA10="","",AA10*AU8*AI8*10)</f>
        <v>9.088693256604419</v>
      </c>
      <c r="AV10" s="174">
        <f>AU10</f>
        <v>9.088693256604419</v>
      </c>
      <c r="AW10" s="168" t="s">
        <v>95</v>
      </c>
      <c r="AX10" s="169"/>
      <c r="AY10" s="173">
        <f>IF(AA10="","",AA10*AY8*AI8*10)</f>
        <v>54.53215953962651</v>
      </c>
      <c r="AZ10" s="174">
        <f>AY10</f>
        <v>54.53215953962651</v>
      </c>
      <c r="BA10" s="140"/>
    </row>
    <row r="11" spans="2:53" ht="12.75" customHeight="1">
      <c r="B11" s="134"/>
      <c r="C11" s="175"/>
      <c r="D11" s="175"/>
      <c r="E11" s="176">
        <f>IF(W8&lt;0,"Erreur de date !","")</f>
        <v>0</v>
      </c>
      <c r="F11" s="176"/>
      <c r="G11" s="176"/>
      <c r="H11" s="177"/>
      <c r="I11" s="177"/>
      <c r="J11" s="178"/>
      <c r="K11" s="178"/>
      <c r="L11" s="179"/>
      <c r="M11" s="179"/>
      <c r="N11" s="178"/>
      <c r="O11" s="180">
        <f>IF(OR(O8="",O10=""),"",O8/O10)</f>
        <v>50</v>
      </c>
      <c r="P11" s="180"/>
      <c r="Q11" s="180">
        <f>IF(OR(Q8="",Q10=""),"",Q8/Q10)</f>
        <v>0</v>
      </c>
      <c r="R11" s="180"/>
      <c r="S11" s="180">
        <f>IF(OR(S8="",S10=""),"",S8/S10)</f>
        <v>0</v>
      </c>
      <c r="T11" s="181"/>
      <c r="U11" s="182" t="s">
        <v>96</v>
      </c>
      <c r="V11" s="181"/>
      <c r="W11" s="181"/>
      <c r="X11" s="181"/>
      <c r="Y11" s="182" t="s">
        <v>97</v>
      </c>
      <c r="Z11" s="181"/>
      <c r="AA11" s="181"/>
      <c r="AB11" s="181"/>
      <c r="AC11" s="182" t="s">
        <v>98</v>
      </c>
      <c r="AD11" s="181"/>
      <c r="AE11" s="181"/>
      <c r="AF11" s="181"/>
      <c r="AG11" s="182" t="s">
        <v>98</v>
      </c>
      <c r="AH11" s="181"/>
      <c r="AI11" s="181"/>
      <c r="AJ11" s="181"/>
      <c r="AK11" s="182"/>
      <c r="AL11" s="181"/>
      <c r="AM11" s="181"/>
      <c r="AN11" s="181"/>
      <c r="AO11" s="182" t="s">
        <v>98</v>
      </c>
      <c r="AP11" s="181"/>
      <c r="AQ11" s="181"/>
      <c r="AR11" s="181"/>
      <c r="AS11" s="182" t="s">
        <v>98</v>
      </c>
      <c r="AT11" s="181"/>
      <c r="AU11" s="181"/>
      <c r="AV11" s="181"/>
      <c r="AW11" s="182" t="s">
        <v>98</v>
      </c>
      <c r="AX11" s="181"/>
      <c r="AY11" s="181"/>
      <c r="AZ11" s="183"/>
      <c r="BA11" s="140"/>
    </row>
    <row r="12" spans="2:53" ht="12.75" customHeight="1">
      <c r="B12" s="184"/>
      <c r="C12" s="185"/>
      <c r="D12" s="186"/>
      <c r="E12" s="126"/>
      <c r="F12" s="126"/>
      <c r="G12" s="126"/>
      <c r="H12" s="126"/>
      <c r="I12" s="126"/>
      <c r="J12" s="126"/>
      <c r="K12" s="126"/>
      <c r="L12" s="187"/>
      <c r="M12" s="187"/>
      <c r="N12" s="126"/>
      <c r="O12" s="126"/>
      <c r="P12" s="126"/>
      <c r="Q12" s="126">
        <f>IF($O$12="","",$O$12)</f>
        <v>0</v>
      </c>
      <c r="R12" s="126"/>
      <c r="S12" s="126">
        <f>IF($Q$12="","",$Q$12)</f>
        <v>0</v>
      </c>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88"/>
    </row>
    <row r="13" spans="2:53" ht="12.75" customHeight="1">
      <c r="B13" s="114"/>
      <c r="C13" s="4"/>
      <c r="D13" s="189"/>
      <c r="E13" s="114"/>
      <c r="F13" s="114"/>
      <c r="G13" s="114"/>
      <c r="H13" s="114"/>
      <c r="I13" s="114"/>
      <c r="J13" s="114"/>
      <c r="K13" s="114"/>
      <c r="L13" s="131"/>
      <c r="M13" s="131"/>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row>
    <row r="14" spans="2:13" ht="12.75" customHeight="1">
      <c r="B14" s="190"/>
      <c r="C14" s="191"/>
      <c r="D14" s="191"/>
      <c r="E14" s="191"/>
      <c r="F14" s="191"/>
      <c r="G14" s="191"/>
      <c r="H14" s="192"/>
      <c r="I14" s="5"/>
      <c r="J14" s="5"/>
      <c r="K14" s="5"/>
      <c r="L14" s="193"/>
      <c r="M14" s="193"/>
    </row>
    <row r="15" spans="2:13" ht="12.75" customHeight="1">
      <c r="B15" s="194"/>
      <c r="C15" s="195" t="s">
        <v>99</v>
      </c>
      <c r="D15" s="195"/>
      <c r="E15" s="195"/>
      <c r="F15" s="196"/>
      <c r="G15" s="197"/>
      <c r="H15" s="198"/>
      <c r="J15" s="5"/>
      <c r="K15" s="5"/>
      <c r="L15" s="193"/>
      <c r="M15" s="193"/>
    </row>
    <row r="16" spans="2:51" ht="12.75" customHeight="1">
      <c r="B16" s="194"/>
      <c r="C16" s="195"/>
      <c r="D16" s="195"/>
      <c r="E16" s="195"/>
      <c r="F16" s="196"/>
      <c r="G16" s="197"/>
      <c r="H16" s="198"/>
      <c r="J16" s="5"/>
      <c r="K16" s="5"/>
      <c r="L16" s="193"/>
      <c r="M16" s="193"/>
      <c r="U16" s="199"/>
      <c r="AH16" s="200"/>
      <c r="AI16" s="200"/>
      <c r="AJ16" s="200"/>
      <c r="AN16" s="200"/>
      <c r="AR16" s="200"/>
      <c r="AX16" s="200"/>
      <c r="AY16" s="200"/>
    </row>
    <row r="17" spans="2:8" ht="12.75" customHeight="1">
      <c r="B17" s="194"/>
      <c r="C17" s="201" t="s">
        <v>100</v>
      </c>
      <c r="D17" s="201"/>
      <c r="E17" s="201"/>
      <c r="F17" s="202"/>
      <c r="G17" s="203">
        <f>IF(AA10="","",SUM(AB10:AB12))</f>
        <v>1.652489683018985</v>
      </c>
      <c r="H17" s="204"/>
    </row>
    <row r="18" spans="2:8" ht="12.75" customHeight="1">
      <c r="B18" s="205"/>
      <c r="C18" s="206"/>
      <c r="D18" s="206"/>
      <c r="E18" s="206"/>
      <c r="F18" s="206"/>
      <c r="G18" s="207"/>
      <c r="H18" s="204"/>
    </row>
    <row r="19" spans="2:8" ht="12.75" customHeight="1">
      <c r="B19" s="205"/>
      <c r="C19" s="201" t="s">
        <v>101</v>
      </c>
      <c r="D19" s="201"/>
      <c r="E19" s="201"/>
      <c r="F19" s="208"/>
      <c r="G19" s="209">
        <f>IF(AI10="","",SUM(AJ10:AJ12))</f>
        <v>50.758991109883546</v>
      </c>
      <c r="H19" s="204"/>
    </row>
    <row r="20" spans="2:8" ht="12.75" customHeight="1">
      <c r="B20" s="205"/>
      <c r="C20" s="210"/>
      <c r="D20" s="210"/>
      <c r="E20" s="210"/>
      <c r="F20" s="210"/>
      <c r="G20" s="197"/>
      <c r="H20" s="211"/>
    </row>
    <row r="21" spans="2:8" ht="12.75" customHeight="1">
      <c r="B21" s="205"/>
      <c r="C21" s="210"/>
      <c r="D21" s="210"/>
      <c r="E21" s="210"/>
      <c r="F21" s="210"/>
      <c r="G21" s="197"/>
      <c r="H21" s="211"/>
    </row>
    <row r="22" spans="2:8" ht="12.75" customHeight="1">
      <c r="B22" s="205"/>
      <c r="C22" s="195" t="s">
        <v>102</v>
      </c>
      <c r="D22" s="195"/>
      <c r="E22" s="195"/>
      <c r="F22" s="210"/>
      <c r="G22" s="197"/>
      <c r="H22" s="211"/>
    </row>
    <row r="23" spans="2:8" ht="12.75" customHeight="1">
      <c r="B23" s="205"/>
      <c r="C23" s="212" t="s">
        <v>103</v>
      </c>
      <c r="D23" s="212"/>
      <c r="E23" s="212"/>
      <c r="F23" s="212"/>
      <c r="G23" s="197"/>
      <c r="H23" s="211"/>
    </row>
    <row r="24" spans="2:8" ht="12.75" customHeight="1">
      <c r="B24" s="205"/>
      <c r="C24" s="213" t="s">
        <v>104</v>
      </c>
      <c r="D24" s="213"/>
      <c r="E24" s="213"/>
      <c r="F24" s="210"/>
      <c r="G24" s="209">
        <f>IF(AQ10="","",FLOOR(SUM(AR10:AR12),5))</f>
        <v>25</v>
      </c>
      <c r="H24" s="211"/>
    </row>
    <row r="25" spans="2:8" s="111" customFormat="1" ht="12.75" customHeight="1">
      <c r="B25" s="205"/>
      <c r="C25" s="214"/>
      <c r="D25" s="214"/>
      <c r="E25" s="214"/>
      <c r="F25" s="210"/>
      <c r="G25" s="210"/>
      <c r="H25" s="211"/>
    </row>
    <row r="26" spans="2:8" s="111" customFormat="1" ht="12.75" customHeight="1">
      <c r="B26" s="205"/>
      <c r="C26" s="213" t="s">
        <v>105</v>
      </c>
      <c r="D26" s="213"/>
      <c r="E26" s="213"/>
      <c r="F26" s="210"/>
      <c r="G26" s="209">
        <f>IF(AU10="","",FLOOR(SUM(AV10:AV12),5))</f>
        <v>5</v>
      </c>
      <c r="H26" s="211"/>
    </row>
    <row r="27" spans="2:8" s="111" customFormat="1" ht="12.75" customHeight="1">
      <c r="B27" s="205"/>
      <c r="C27" s="214"/>
      <c r="D27" s="214"/>
      <c r="E27" s="214"/>
      <c r="F27" s="210"/>
      <c r="G27" s="210"/>
      <c r="H27" s="211"/>
    </row>
    <row r="28" spans="2:8" s="111" customFormat="1" ht="12.75" customHeight="1">
      <c r="B28" s="205"/>
      <c r="C28" s="213" t="s">
        <v>106</v>
      </c>
      <c r="D28" s="213"/>
      <c r="E28" s="213"/>
      <c r="F28" s="210"/>
      <c r="G28" s="209">
        <f>IF(AY10="","",FLOOR(SUM(AZ10:AZ12),5))</f>
        <v>50</v>
      </c>
      <c r="H28" s="211"/>
    </row>
    <row r="29" spans="2:8" s="111" customFormat="1" ht="12.75" customHeight="1">
      <c r="B29" s="215"/>
      <c r="C29" s="216"/>
      <c r="D29" s="216"/>
      <c r="E29" s="216"/>
      <c r="F29" s="216"/>
      <c r="G29" s="216"/>
      <c r="H29" s="217"/>
    </row>
    <row r="30" s="111" customFormat="1" ht="12.75" customHeight="1"/>
    <row r="31" s="111" customFormat="1" ht="12.75" customHeight="1"/>
    <row r="32" s="111" customFormat="1" ht="12.75" customHeight="1">
      <c r="L32" s="111">
        <f>IF($I$10="","",$I$10)</f>
        <v>41897</v>
      </c>
    </row>
  </sheetData>
  <sheetProtection password="CFEB" sheet="1" selectLockedCells="1"/>
  <mergeCells count="18">
    <mergeCell ref="A1:C1"/>
    <mergeCell ref="U1:AQ1"/>
    <mergeCell ref="F2:J2"/>
    <mergeCell ref="O4:S4"/>
    <mergeCell ref="C5:E5"/>
    <mergeCell ref="E8:G8"/>
    <mergeCell ref="H8:J8"/>
    <mergeCell ref="E10:G10"/>
    <mergeCell ref="L10:M10"/>
    <mergeCell ref="E11:G11"/>
    <mergeCell ref="C15:E15"/>
    <mergeCell ref="C17:E17"/>
    <mergeCell ref="C19:E19"/>
    <mergeCell ref="C22:E22"/>
    <mergeCell ref="C23:E23"/>
    <mergeCell ref="C24:E24"/>
    <mergeCell ref="C26:E26"/>
    <mergeCell ref="C28:E28"/>
  </mergeCells>
  <conditionalFormatting sqref="L8">
    <cfRule type="cellIs" priority="1" dxfId="0" operator="equal" stopIfTrue="1">
      <formula>"Espèce non référencée"</formula>
    </cfRule>
  </conditionalFormatting>
  <dataValidations count="2">
    <dataValidation type="list" allowBlank="1" showErrorMessage="1" sqref="E8:G8">
      <formula1>ChoixEspèce</formula1>
      <formula2>0</formula2>
    </dataValidation>
    <dataValidation type="list" allowBlank="1" showErrorMessage="1" sqref="F2">
      <formula1>"biomasse verte,biomasse sèche,hauteur"</formula1>
      <formula2>0</formula2>
    </dataValidation>
  </dataValidations>
  <printOptions/>
  <pageMargins left="0.7875" right="0.7875" top="0.9840277777777777" bottom="0.9840277777777777" header="0.5118055555555555" footer="0.5118055555555555"/>
  <pageSetup horizontalDpi="300" verticalDpi="300" orientation="portrait" paperSize="9"/>
  <drawing r:id="rId3"/>
  <legacyDrawing r:id="rId2"/>
  <oleObjects>
    <oleObject progId="Microsoft ClipArt Gallery" shapeId="55471584" r:id="rId1"/>
  </oleObjects>
</worksheet>
</file>

<file path=xl/worksheets/sheet3.xml><?xml version="1.0" encoding="utf-8"?>
<worksheet xmlns="http://schemas.openxmlformats.org/spreadsheetml/2006/main" xmlns:r="http://schemas.openxmlformats.org/officeDocument/2006/relationships">
  <sheetPr codeName="Feuil3"/>
  <dimension ref="A2:U46"/>
  <sheetViews>
    <sheetView showRowColHeaders="0" workbookViewId="0" topLeftCell="B1">
      <pane ySplit="3" topLeftCell="A4" activePane="bottomLeft" state="frozen"/>
      <selection pane="topLeft" activeCell="B1" sqref="B1"/>
      <selection pane="bottomLeft" activeCell="H8" sqref="H8"/>
    </sheetView>
  </sheetViews>
  <sheetFormatPr defaultColWidth="11.421875" defaultRowHeight="12.75"/>
  <cols>
    <col min="1" max="1" width="0" style="218" hidden="1" customWidth="1"/>
    <col min="2" max="2" width="2.57421875" style="218" customWidth="1"/>
    <col min="3" max="3" width="24.28125" style="218" customWidth="1"/>
    <col min="4" max="4" width="0" style="218" hidden="1" customWidth="1"/>
    <col min="5" max="5" width="12.140625" style="218" customWidth="1"/>
    <col min="6" max="8" width="6.28125" style="218" customWidth="1"/>
    <col min="9" max="12" width="6.140625" style="218" customWidth="1"/>
    <col min="13" max="13" width="9.28125" style="219" customWidth="1"/>
    <col min="14" max="14" width="8.7109375" style="218" customWidth="1"/>
    <col min="15" max="15" width="31.57421875" style="218" customWidth="1"/>
    <col min="16" max="18" width="5.8515625" style="218" customWidth="1"/>
    <col min="19" max="20" width="5.7109375" style="218" customWidth="1"/>
    <col min="21" max="21" width="46.57421875" style="218" customWidth="1"/>
    <col min="22" max="16384" width="11.421875" style="218" customWidth="1"/>
  </cols>
  <sheetData>
    <row r="1" ht="12.75"/>
    <row r="2" spans="1:21" ht="26.25" customHeight="1">
      <c r="A2" s="220" t="s">
        <v>107</v>
      </c>
      <c r="B2" s="221"/>
      <c r="C2" s="222" t="s">
        <v>108</v>
      </c>
      <c r="D2" s="222" t="s">
        <v>109</v>
      </c>
      <c r="E2" s="222" t="s">
        <v>110</v>
      </c>
      <c r="F2" s="222" t="s">
        <v>111</v>
      </c>
      <c r="G2" s="222"/>
      <c r="H2" s="222"/>
      <c r="I2" s="222" t="s">
        <v>112</v>
      </c>
      <c r="J2" s="222"/>
      <c r="K2" s="222"/>
      <c r="L2" s="222"/>
      <c r="M2" s="222" t="s">
        <v>113</v>
      </c>
      <c r="N2" s="223" t="s">
        <v>114</v>
      </c>
      <c r="O2" s="223"/>
      <c r="P2" s="223"/>
      <c r="Q2" s="223"/>
      <c r="R2" s="223"/>
      <c r="S2" s="222" t="s">
        <v>115</v>
      </c>
      <c r="T2" s="222" t="s">
        <v>116</v>
      </c>
      <c r="U2" s="222" t="s">
        <v>117</v>
      </c>
    </row>
    <row r="3" spans="1:21" ht="22.5" customHeight="1">
      <c r="A3" s="220"/>
      <c r="B3" s="221"/>
      <c r="C3" s="222"/>
      <c r="D3" s="222"/>
      <c r="E3" s="222"/>
      <c r="F3" s="222" t="s">
        <v>118</v>
      </c>
      <c r="G3" s="222" t="s">
        <v>119</v>
      </c>
      <c r="H3" s="222" t="s">
        <v>120</v>
      </c>
      <c r="I3" s="222" t="s">
        <v>121</v>
      </c>
      <c r="J3" s="222" t="s">
        <v>122</v>
      </c>
      <c r="K3" s="222" t="s">
        <v>123</v>
      </c>
      <c r="L3" s="222" t="s">
        <v>124</v>
      </c>
      <c r="M3" s="222"/>
      <c r="N3" s="224" t="s">
        <v>125</v>
      </c>
      <c r="O3" s="225" t="s">
        <v>126</v>
      </c>
      <c r="P3" s="226" t="s">
        <v>127</v>
      </c>
      <c r="Q3" s="226" t="s">
        <v>128</v>
      </c>
      <c r="R3" s="226" t="s">
        <v>129</v>
      </c>
      <c r="S3" s="222"/>
      <c r="T3" s="222"/>
      <c r="U3" s="222"/>
    </row>
    <row r="4" spans="1:21" s="238" customFormat="1" ht="13.5" customHeight="1">
      <c r="A4" s="227" t="s">
        <v>130</v>
      </c>
      <c r="B4" s="228"/>
      <c r="C4" s="229" t="s">
        <v>131</v>
      </c>
      <c r="D4" s="230">
        <v>2</v>
      </c>
      <c r="E4" s="231" t="s">
        <v>132</v>
      </c>
      <c r="F4" s="232">
        <v>16</v>
      </c>
      <c r="G4" s="232">
        <v>17</v>
      </c>
      <c r="H4" s="232">
        <v>18</v>
      </c>
      <c r="I4" s="233">
        <v>3.1</v>
      </c>
      <c r="J4" s="233">
        <v>2.7</v>
      </c>
      <c r="K4" s="233">
        <v>2.6</v>
      </c>
      <c r="L4" s="233">
        <v>2.3333333333333335</v>
      </c>
      <c r="M4" s="234">
        <v>1.2</v>
      </c>
      <c r="N4" s="235"/>
      <c r="O4" s="235"/>
      <c r="P4" s="236"/>
      <c r="Q4" s="236"/>
      <c r="R4" s="236"/>
      <c r="S4" s="233">
        <v>0.44</v>
      </c>
      <c r="T4" s="233">
        <v>3.38</v>
      </c>
      <c r="U4" s="237" t="s">
        <v>133</v>
      </c>
    </row>
    <row r="5" spans="1:21" s="238" customFormat="1" ht="13.5" customHeight="1">
      <c r="A5" s="227" t="s">
        <v>134</v>
      </c>
      <c r="B5" s="228"/>
      <c r="C5" s="229" t="s">
        <v>135</v>
      </c>
      <c r="D5" s="230">
        <v>4</v>
      </c>
      <c r="E5" s="231" t="s">
        <v>136</v>
      </c>
      <c r="F5" s="232">
        <v>18</v>
      </c>
      <c r="G5" s="232">
        <v>21</v>
      </c>
      <c r="H5" s="232">
        <v>26</v>
      </c>
      <c r="I5" s="233">
        <v>3.1</v>
      </c>
      <c r="J5" s="233">
        <v>2.6</v>
      </c>
      <c r="K5" s="233">
        <v>2.2</v>
      </c>
      <c r="L5" s="233">
        <v>2.1</v>
      </c>
      <c r="M5" s="234">
        <v>1.2</v>
      </c>
      <c r="N5" s="235"/>
      <c r="O5" s="235"/>
      <c r="P5" s="236"/>
      <c r="Q5" s="236"/>
      <c r="R5" s="236"/>
      <c r="S5" s="233">
        <v>0.31</v>
      </c>
      <c r="T5" s="233">
        <v>2.2</v>
      </c>
      <c r="U5" s="237" t="s">
        <v>137</v>
      </c>
    </row>
    <row r="6" spans="1:21" s="238" customFormat="1" ht="13.5" customHeight="1">
      <c r="A6" s="229" t="s">
        <v>78</v>
      </c>
      <c r="B6" s="228"/>
      <c r="C6" s="229" t="s">
        <v>138</v>
      </c>
      <c r="D6" s="230">
        <v>9</v>
      </c>
      <c r="E6" s="231" t="s">
        <v>139</v>
      </c>
      <c r="F6" s="232">
        <v>16</v>
      </c>
      <c r="G6" s="232">
        <v>16</v>
      </c>
      <c r="H6" s="232">
        <v>16</v>
      </c>
      <c r="I6" s="233">
        <v>3.6</v>
      </c>
      <c r="J6" s="233">
        <v>3.5</v>
      </c>
      <c r="K6" s="233">
        <v>3.3</v>
      </c>
      <c r="L6" s="233">
        <v>3.2</v>
      </c>
      <c r="M6" s="234">
        <v>1.3</v>
      </c>
      <c r="N6" s="235"/>
      <c r="O6" s="235"/>
      <c r="P6" s="236"/>
      <c r="Q6" s="236"/>
      <c r="R6" s="236"/>
      <c r="S6" s="233">
        <v>0.4</v>
      </c>
      <c r="T6" s="233">
        <v>3.18</v>
      </c>
      <c r="U6" s="237" t="s">
        <v>133</v>
      </c>
    </row>
    <row r="7" spans="1:21" s="238" customFormat="1" ht="13.5" customHeight="1">
      <c r="A7" s="229" t="s">
        <v>140</v>
      </c>
      <c r="B7" s="228"/>
      <c r="C7" s="229" t="s">
        <v>141</v>
      </c>
      <c r="D7" s="230">
        <f aca="true" t="shared" si="0" ref="D7:D46">IF(E7="crucifères",1,IF(E7="graminées",3,IF(E7="hydrophillacées",5,IF(E7="composées",6,IF(E7="légumineuses",8,7)))))</f>
        <v>3</v>
      </c>
      <c r="E7" s="231" t="s">
        <v>136</v>
      </c>
      <c r="F7" s="232">
        <v>16</v>
      </c>
      <c r="G7" s="232">
        <v>19</v>
      </c>
      <c r="H7" s="232">
        <v>21</v>
      </c>
      <c r="I7" s="233">
        <v>3</v>
      </c>
      <c r="J7" s="233">
        <v>2.7</v>
      </c>
      <c r="K7" s="233">
        <v>2.4</v>
      </c>
      <c r="L7" s="233">
        <v>2.3</v>
      </c>
      <c r="M7" s="234">
        <v>1.2</v>
      </c>
      <c r="N7" s="235">
        <v>60</v>
      </c>
      <c r="O7" s="235" t="s">
        <v>142</v>
      </c>
      <c r="P7" s="236">
        <v>0.059</v>
      </c>
      <c r="Q7" s="236">
        <v>1</v>
      </c>
      <c r="R7" s="236">
        <v>0</v>
      </c>
      <c r="S7" s="233">
        <v>0.34</v>
      </c>
      <c r="T7" s="233">
        <v>2.5</v>
      </c>
      <c r="U7" s="237" t="s">
        <v>133</v>
      </c>
    </row>
    <row r="8" spans="1:21" s="238" customFormat="1" ht="13.5" customHeight="1">
      <c r="A8" s="227" t="s">
        <v>143</v>
      </c>
      <c r="B8" s="228"/>
      <c r="C8" s="229" t="s">
        <v>144</v>
      </c>
      <c r="D8" s="230">
        <f t="shared" si="0"/>
        <v>3</v>
      </c>
      <c r="E8" s="231" t="s">
        <v>136</v>
      </c>
      <c r="F8" s="232">
        <v>16</v>
      </c>
      <c r="G8" s="232">
        <v>19</v>
      </c>
      <c r="H8" s="232">
        <v>21</v>
      </c>
      <c r="I8" s="233">
        <v>3.7</v>
      </c>
      <c r="J8" s="233">
        <v>2.8</v>
      </c>
      <c r="K8" s="233">
        <v>2.6</v>
      </c>
      <c r="L8" s="233">
        <v>2.5</v>
      </c>
      <c r="M8" s="234">
        <v>1.2</v>
      </c>
      <c r="N8" s="235">
        <v>60</v>
      </c>
      <c r="O8" s="235" t="s">
        <v>142</v>
      </c>
      <c r="P8" s="236">
        <v>0.059</v>
      </c>
      <c r="Q8" s="236">
        <v>1</v>
      </c>
      <c r="R8" s="236">
        <v>0</v>
      </c>
      <c r="S8" s="233">
        <v>0.34</v>
      </c>
      <c r="T8" s="233">
        <v>2.5</v>
      </c>
      <c r="U8" s="237" t="s">
        <v>133</v>
      </c>
    </row>
    <row r="9" spans="1:21" s="238" customFormat="1" ht="13.5" customHeight="1">
      <c r="A9" s="227" t="s">
        <v>145</v>
      </c>
      <c r="B9" s="228"/>
      <c r="C9" s="229" t="s">
        <v>146</v>
      </c>
      <c r="D9" s="230">
        <f t="shared" si="0"/>
        <v>3</v>
      </c>
      <c r="E9" s="231" t="s">
        <v>136</v>
      </c>
      <c r="F9" s="232">
        <v>18</v>
      </c>
      <c r="G9" s="232">
        <v>18</v>
      </c>
      <c r="H9" s="232">
        <v>20</v>
      </c>
      <c r="I9" s="233">
        <v>2.3</v>
      </c>
      <c r="J9" s="233">
        <v>2.1</v>
      </c>
      <c r="K9" s="233">
        <v>1.5</v>
      </c>
      <c r="L9" s="233">
        <v>1.5</v>
      </c>
      <c r="M9" s="234">
        <v>1.2</v>
      </c>
      <c r="N9" s="236">
        <v>90</v>
      </c>
      <c r="O9" s="235" t="s">
        <v>147</v>
      </c>
      <c r="P9" s="236">
        <v>0.0409</v>
      </c>
      <c r="Q9" s="236">
        <v>1</v>
      </c>
      <c r="R9" s="236">
        <v>0</v>
      </c>
      <c r="S9" s="233">
        <v>0.37</v>
      </c>
      <c r="T9" s="233">
        <v>2.52</v>
      </c>
      <c r="U9" s="237" t="s">
        <v>133</v>
      </c>
    </row>
    <row r="10" spans="1:21" s="238" customFormat="1" ht="13.5" customHeight="1">
      <c r="A10" s="229" t="s">
        <v>148</v>
      </c>
      <c r="B10" s="228"/>
      <c r="C10" s="227" t="s">
        <v>149</v>
      </c>
      <c r="D10" s="230">
        <f t="shared" si="0"/>
        <v>3</v>
      </c>
      <c r="E10" s="231" t="s">
        <v>136</v>
      </c>
      <c r="F10" s="232">
        <v>18</v>
      </c>
      <c r="G10" s="232">
        <v>23</v>
      </c>
      <c r="H10" s="232">
        <v>31</v>
      </c>
      <c r="I10" s="233">
        <v>3</v>
      </c>
      <c r="J10" s="233">
        <v>2.1</v>
      </c>
      <c r="K10" s="233">
        <v>2.1</v>
      </c>
      <c r="L10" s="233">
        <v>2.1</v>
      </c>
      <c r="M10" s="234">
        <v>1.2</v>
      </c>
      <c r="N10" s="235"/>
      <c r="O10" s="235"/>
      <c r="P10" s="236"/>
      <c r="Q10" s="236"/>
      <c r="R10" s="236"/>
      <c r="S10" s="233">
        <v>0.35</v>
      </c>
      <c r="T10" s="233">
        <v>2.5</v>
      </c>
      <c r="U10" s="237" t="s">
        <v>150</v>
      </c>
    </row>
    <row r="11" spans="1:21" s="238" customFormat="1" ht="13.5" customHeight="1">
      <c r="A11" s="229" t="s">
        <v>131</v>
      </c>
      <c r="B11" s="228"/>
      <c r="C11" s="227" t="s">
        <v>130</v>
      </c>
      <c r="D11" s="230">
        <f t="shared" si="0"/>
        <v>1</v>
      </c>
      <c r="E11" s="231" t="s">
        <v>132</v>
      </c>
      <c r="F11" s="232">
        <v>22</v>
      </c>
      <c r="G11" s="232">
        <v>22</v>
      </c>
      <c r="H11" s="232">
        <v>22</v>
      </c>
      <c r="I11" s="233">
        <v>4.15</v>
      </c>
      <c r="J11" s="233">
        <v>2.7</v>
      </c>
      <c r="K11" s="233">
        <v>2.6</v>
      </c>
      <c r="L11" s="233">
        <v>2.3333333333333335</v>
      </c>
      <c r="M11" s="234">
        <v>1.2</v>
      </c>
      <c r="N11" s="235"/>
      <c r="O11" s="235"/>
      <c r="P11" s="236"/>
      <c r="Q11" s="236"/>
      <c r="R11" s="236"/>
      <c r="S11" s="233">
        <v>0.55</v>
      </c>
      <c r="T11" s="233">
        <v>3.5</v>
      </c>
      <c r="U11" s="237" t="s">
        <v>151</v>
      </c>
    </row>
    <row r="12" spans="1:21" s="238" customFormat="1" ht="13.5" customHeight="1">
      <c r="A12" s="229" t="s">
        <v>141</v>
      </c>
      <c r="B12" s="228"/>
      <c r="C12" s="227" t="s">
        <v>134</v>
      </c>
      <c r="D12" s="230">
        <f t="shared" si="0"/>
        <v>1</v>
      </c>
      <c r="E12" s="231" t="s">
        <v>132</v>
      </c>
      <c r="F12" s="232">
        <v>14</v>
      </c>
      <c r="G12" s="232">
        <v>15</v>
      </c>
      <c r="H12" s="232">
        <v>18</v>
      </c>
      <c r="I12" s="233">
        <v>3.4</v>
      </c>
      <c r="J12" s="233">
        <v>2.5</v>
      </c>
      <c r="K12" s="233">
        <v>2</v>
      </c>
      <c r="L12" s="233">
        <v>2</v>
      </c>
      <c r="M12" s="234">
        <v>1.2</v>
      </c>
      <c r="N12" s="235">
        <v>50</v>
      </c>
      <c r="O12" s="235" t="s">
        <v>152</v>
      </c>
      <c r="P12" s="236">
        <v>0.1107</v>
      </c>
      <c r="Q12" s="236">
        <v>0.8474</v>
      </c>
      <c r="R12" s="236">
        <v>0</v>
      </c>
      <c r="S12" s="233">
        <v>0.55</v>
      </c>
      <c r="T12" s="233">
        <v>3.5</v>
      </c>
      <c r="U12" s="237" t="s">
        <v>133</v>
      </c>
    </row>
    <row r="13" spans="1:21" s="238" customFormat="1" ht="13.5" customHeight="1">
      <c r="A13" s="229" t="s">
        <v>144</v>
      </c>
      <c r="B13" s="228"/>
      <c r="C13" s="227" t="s">
        <v>153</v>
      </c>
      <c r="D13" s="230">
        <f t="shared" si="0"/>
        <v>8</v>
      </c>
      <c r="E13" s="231" t="s">
        <v>139</v>
      </c>
      <c r="F13" s="232">
        <v>16</v>
      </c>
      <c r="G13" s="232">
        <v>16</v>
      </c>
      <c r="H13" s="232">
        <v>16</v>
      </c>
      <c r="I13" s="233">
        <v>3.2</v>
      </c>
      <c r="J13" s="233">
        <v>3.2</v>
      </c>
      <c r="K13" s="233">
        <v>3.2</v>
      </c>
      <c r="L13" s="233">
        <v>3.2</v>
      </c>
      <c r="M13" s="234">
        <v>1.3</v>
      </c>
      <c r="N13" s="235"/>
      <c r="O13" s="235"/>
      <c r="P13" s="236"/>
      <c r="Q13" s="236"/>
      <c r="R13" s="236"/>
      <c r="S13" s="233">
        <v>0.55</v>
      </c>
      <c r="T13" s="233">
        <v>3.5</v>
      </c>
      <c r="U13" s="237" t="s">
        <v>151</v>
      </c>
    </row>
    <row r="14" spans="1:21" s="238" customFormat="1" ht="13.5" customHeight="1">
      <c r="A14" s="229" t="s">
        <v>146</v>
      </c>
      <c r="B14" s="228"/>
      <c r="C14" s="227" t="s">
        <v>154</v>
      </c>
      <c r="D14" s="230">
        <f t="shared" si="0"/>
        <v>8</v>
      </c>
      <c r="E14" s="231" t="s">
        <v>139</v>
      </c>
      <c r="F14" s="232">
        <v>14</v>
      </c>
      <c r="G14" s="232">
        <v>14</v>
      </c>
      <c r="H14" s="232">
        <v>14</v>
      </c>
      <c r="I14" s="233">
        <v>4</v>
      </c>
      <c r="J14" s="233">
        <v>4</v>
      </c>
      <c r="K14" s="233">
        <v>4</v>
      </c>
      <c r="L14" s="233">
        <v>3.2</v>
      </c>
      <c r="M14" s="234">
        <v>1.3</v>
      </c>
      <c r="N14" s="235"/>
      <c r="O14" s="235"/>
      <c r="P14" s="236"/>
      <c r="Q14" s="236"/>
      <c r="R14" s="236"/>
      <c r="S14" s="233">
        <v>0.55</v>
      </c>
      <c r="T14" s="233">
        <v>3.5</v>
      </c>
      <c r="U14" s="237" t="s">
        <v>155</v>
      </c>
    </row>
    <row r="15" spans="1:21" s="238" customFormat="1" ht="13.5" customHeight="1">
      <c r="A15" s="227" t="s">
        <v>149</v>
      </c>
      <c r="B15" s="228"/>
      <c r="C15" s="229" t="s">
        <v>156</v>
      </c>
      <c r="D15" s="230">
        <f t="shared" si="0"/>
        <v>8</v>
      </c>
      <c r="E15" s="231" t="s">
        <v>139</v>
      </c>
      <c r="F15" s="232">
        <v>16</v>
      </c>
      <c r="G15" s="232">
        <v>16</v>
      </c>
      <c r="H15" s="232">
        <v>16</v>
      </c>
      <c r="I15" s="233">
        <v>4.4</v>
      </c>
      <c r="J15" s="233">
        <v>4.1</v>
      </c>
      <c r="K15" s="233">
        <v>3.9</v>
      </c>
      <c r="L15" s="233">
        <v>3.4</v>
      </c>
      <c r="M15" s="234">
        <v>1.3</v>
      </c>
      <c r="N15" s="235"/>
      <c r="O15" s="235"/>
      <c r="P15" s="236"/>
      <c r="Q15" s="236"/>
      <c r="R15" s="236"/>
      <c r="S15" s="233">
        <v>0.55</v>
      </c>
      <c r="T15" s="233">
        <v>3.5</v>
      </c>
      <c r="U15" s="237" t="s">
        <v>151</v>
      </c>
    </row>
    <row r="16" spans="1:21" s="238" customFormat="1" ht="13.5" customHeight="1">
      <c r="A16" s="229" t="s">
        <v>157</v>
      </c>
      <c r="B16" s="228"/>
      <c r="C16" s="227" t="s">
        <v>158</v>
      </c>
      <c r="D16" s="230">
        <f t="shared" si="0"/>
        <v>8</v>
      </c>
      <c r="E16" s="231" t="s">
        <v>139</v>
      </c>
      <c r="F16" s="232">
        <v>18</v>
      </c>
      <c r="G16" s="232">
        <v>18</v>
      </c>
      <c r="H16" s="232">
        <v>18</v>
      </c>
      <c r="I16" s="233">
        <v>4.3</v>
      </c>
      <c r="J16" s="233">
        <v>3.5</v>
      </c>
      <c r="K16" s="233">
        <v>3.5</v>
      </c>
      <c r="L16" s="233">
        <v>3.2</v>
      </c>
      <c r="M16" s="234">
        <v>1.3</v>
      </c>
      <c r="N16" s="235"/>
      <c r="O16" s="235"/>
      <c r="P16" s="236"/>
      <c r="Q16" s="236"/>
      <c r="R16" s="236"/>
      <c r="S16" s="233">
        <v>0.55</v>
      </c>
      <c r="T16" s="233">
        <v>3.5</v>
      </c>
      <c r="U16" s="237" t="s">
        <v>151</v>
      </c>
    </row>
    <row r="17" spans="1:21" s="238" customFormat="1" ht="13.5" customHeight="1">
      <c r="A17" s="229" t="s">
        <v>159</v>
      </c>
      <c r="B17" s="228"/>
      <c r="C17" s="227" t="s">
        <v>160</v>
      </c>
      <c r="D17" s="230">
        <f t="shared" si="0"/>
        <v>7</v>
      </c>
      <c r="E17" s="231" t="s">
        <v>161</v>
      </c>
      <c r="F17" s="232">
        <v>22</v>
      </c>
      <c r="G17" s="232">
        <v>22</v>
      </c>
      <c r="H17" s="232">
        <v>22</v>
      </c>
      <c r="I17" s="233">
        <v>2.5</v>
      </c>
      <c r="J17" s="233">
        <v>2.2</v>
      </c>
      <c r="K17" s="233">
        <v>2</v>
      </c>
      <c r="L17" s="233">
        <v>2</v>
      </c>
      <c r="M17" s="234">
        <v>1.1</v>
      </c>
      <c r="N17" s="235"/>
      <c r="O17" s="235"/>
      <c r="P17" s="236"/>
      <c r="Q17" s="236"/>
      <c r="R17" s="236"/>
      <c r="S17" s="233">
        <v>0.34</v>
      </c>
      <c r="T17" s="233">
        <v>2.56</v>
      </c>
      <c r="U17" s="237" t="s">
        <v>133</v>
      </c>
    </row>
    <row r="18" spans="1:21" s="238" customFormat="1" ht="13.5" customHeight="1">
      <c r="A18" s="229" t="s">
        <v>162</v>
      </c>
      <c r="B18" s="228"/>
      <c r="C18" s="227" t="s">
        <v>163</v>
      </c>
      <c r="D18" s="230">
        <f t="shared" si="0"/>
        <v>8</v>
      </c>
      <c r="E18" s="231" t="s">
        <v>139</v>
      </c>
      <c r="F18" s="232">
        <v>32</v>
      </c>
      <c r="G18" s="232">
        <v>32</v>
      </c>
      <c r="H18" s="232">
        <v>32</v>
      </c>
      <c r="I18" s="233">
        <v>2.3</v>
      </c>
      <c r="J18" s="233">
        <v>2.3</v>
      </c>
      <c r="K18" s="233">
        <v>2.3</v>
      </c>
      <c r="L18" s="233">
        <v>2.3</v>
      </c>
      <c r="M18" s="234">
        <v>1.3</v>
      </c>
      <c r="N18" s="235"/>
      <c r="O18" s="235"/>
      <c r="P18" s="236"/>
      <c r="Q18" s="236"/>
      <c r="R18" s="236"/>
      <c r="S18" s="233">
        <v>0.55</v>
      </c>
      <c r="T18" s="233">
        <v>3.5</v>
      </c>
      <c r="U18" s="237" t="s">
        <v>164</v>
      </c>
    </row>
    <row r="19" spans="1:21" s="238" customFormat="1" ht="13.5" customHeight="1">
      <c r="A19" s="229" t="s">
        <v>165</v>
      </c>
      <c r="B19" s="228"/>
      <c r="C19" s="227" t="s">
        <v>166</v>
      </c>
      <c r="D19" s="230">
        <f t="shared" si="0"/>
        <v>8</v>
      </c>
      <c r="E19" s="231" t="s">
        <v>139</v>
      </c>
      <c r="F19" s="232">
        <v>30</v>
      </c>
      <c r="G19" s="232">
        <v>30</v>
      </c>
      <c r="H19" s="232">
        <v>30</v>
      </c>
      <c r="I19" s="233">
        <v>2</v>
      </c>
      <c r="J19" s="233">
        <v>2</v>
      </c>
      <c r="K19" s="233">
        <v>2</v>
      </c>
      <c r="L19" s="233">
        <v>2</v>
      </c>
      <c r="M19" s="234">
        <v>1.5</v>
      </c>
      <c r="N19" s="235"/>
      <c r="O19" s="235"/>
      <c r="P19" s="236"/>
      <c r="Q19" s="236"/>
      <c r="R19" s="236"/>
      <c r="S19" s="233">
        <v>0.55</v>
      </c>
      <c r="T19" s="233">
        <v>3.5</v>
      </c>
      <c r="U19" s="237" t="s">
        <v>164</v>
      </c>
    </row>
    <row r="20" spans="1:21" s="238" customFormat="1" ht="13.5" customHeight="1">
      <c r="A20" s="229" t="s">
        <v>167</v>
      </c>
      <c r="B20" s="228"/>
      <c r="C20" s="227" t="s">
        <v>168</v>
      </c>
      <c r="D20" s="230">
        <f t="shared" si="0"/>
        <v>7</v>
      </c>
      <c r="E20" s="231" t="s">
        <v>169</v>
      </c>
      <c r="F20" s="232">
        <v>15</v>
      </c>
      <c r="G20" s="232">
        <v>15</v>
      </c>
      <c r="H20" s="232">
        <v>15</v>
      </c>
      <c r="I20" s="233">
        <v>3.5</v>
      </c>
      <c r="J20" s="233"/>
      <c r="K20" s="233"/>
      <c r="L20" s="233"/>
      <c r="M20" s="234">
        <v>1.2</v>
      </c>
      <c r="N20" s="235"/>
      <c r="O20" s="235"/>
      <c r="P20" s="236"/>
      <c r="Q20" s="236"/>
      <c r="R20" s="236"/>
      <c r="S20" s="233"/>
      <c r="T20" s="233"/>
      <c r="U20" s="237" t="s">
        <v>170</v>
      </c>
    </row>
    <row r="21" spans="1:21" s="238" customFormat="1" ht="13.5" customHeight="1">
      <c r="A21" s="227" t="s">
        <v>171</v>
      </c>
      <c r="B21" s="228"/>
      <c r="C21" s="227" t="s">
        <v>172</v>
      </c>
      <c r="D21" s="230">
        <f t="shared" si="0"/>
        <v>8</v>
      </c>
      <c r="E21" s="231" t="s">
        <v>139</v>
      </c>
      <c r="F21" s="232">
        <v>19</v>
      </c>
      <c r="G21" s="232">
        <v>19</v>
      </c>
      <c r="H21" s="232">
        <v>19</v>
      </c>
      <c r="I21" s="233">
        <v>3</v>
      </c>
      <c r="J21" s="233">
        <v>3</v>
      </c>
      <c r="K21" s="233">
        <v>3</v>
      </c>
      <c r="L21" s="233">
        <v>2.4</v>
      </c>
      <c r="M21" s="234">
        <v>1.3</v>
      </c>
      <c r="N21" s="235"/>
      <c r="O21" s="235"/>
      <c r="P21" s="236"/>
      <c r="Q21" s="236"/>
      <c r="R21" s="236"/>
      <c r="S21" s="233">
        <v>0.55</v>
      </c>
      <c r="T21" s="233">
        <v>2.5</v>
      </c>
      <c r="U21" s="237" t="s">
        <v>173</v>
      </c>
    </row>
    <row r="22" spans="1:21" s="238" customFormat="1" ht="13.5" customHeight="1">
      <c r="A22" s="229" t="s">
        <v>174</v>
      </c>
      <c r="B22" s="228"/>
      <c r="C22" s="229" t="s">
        <v>78</v>
      </c>
      <c r="D22" s="230">
        <f t="shared" si="0"/>
        <v>1</v>
      </c>
      <c r="E22" s="231" t="s">
        <v>132</v>
      </c>
      <c r="F22" s="232">
        <v>13</v>
      </c>
      <c r="G22" s="232">
        <v>16</v>
      </c>
      <c r="H22" s="232">
        <v>18</v>
      </c>
      <c r="I22" s="233">
        <v>3.619285714285714</v>
      </c>
      <c r="J22" s="233">
        <v>2.792425141700038</v>
      </c>
      <c r="K22" s="233">
        <v>2.5</v>
      </c>
      <c r="L22" s="233">
        <v>2.3</v>
      </c>
      <c r="M22" s="234">
        <v>1.1</v>
      </c>
      <c r="N22" s="236">
        <v>130</v>
      </c>
      <c r="O22" s="235" t="s">
        <v>175</v>
      </c>
      <c r="P22" s="236">
        <v>0.0607</v>
      </c>
      <c r="Q22" s="236">
        <v>0.8446</v>
      </c>
      <c r="R22" s="236">
        <v>0</v>
      </c>
      <c r="S22" s="233">
        <v>0.5</v>
      </c>
      <c r="T22" s="233">
        <v>3</v>
      </c>
      <c r="U22" s="237" t="s">
        <v>133</v>
      </c>
    </row>
    <row r="23" spans="1:21" s="238" customFormat="1" ht="13.5" customHeight="1">
      <c r="A23" s="229" t="s">
        <v>176</v>
      </c>
      <c r="B23" s="228"/>
      <c r="C23" s="229" t="s">
        <v>140</v>
      </c>
      <c r="D23" s="230">
        <f t="shared" si="0"/>
        <v>1</v>
      </c>
      <c r="E23" s="231" t="s">
        <v>132</v>
      </c>
      <c r="F23" s="232">
        <v>10</v>
      </c>
      <c r="G23" s="232">
        <v>13</v>
      </c>
      <c r="H23" s="232">
        <v>21</v>
      </c>
      <c r="I23" s="233">
        <v>2.9</v>
      </c>
      <c r="J23" s="233">
        <v>2.6</v>
      </c>
      <c r="K23" s="233">
        <v>2.4</v>
      </c>
      <c r="L23" s="233">
        <v>2.1</v>
      </c>
      <c r="M23" s="234">
        <v>1.2</v>
      </c>
      <c r="N23" s="235"/>
      <c r="O23" s="235"/>
      <c r="P23" s="236"/>
      <c r="Q23" s="236"/>
      <c r="R23" s="236"/>
      <c r="S23" s="233">
        <v>0.6</v>
      </c>
      <c r="T23" s="233">
        <v>4</v>
      </c>
      <c r="U23" s="237" t="s">
        <v>177</v>
      </c>
    </row>
    <row r="24" spans="1:21" s="238" customFormat="1" ht="13.5" customHeight="1">
      <c r="A24" s="229" t="s">
        <v>135</v>
      </c>
      <c r="B24" s="228"/>
      <c r="C24" s="227" t="s">
        <v>178</v>
      </c>
      <c r="D24" s="230">
        <f t="shared" si="0"/>
        <v>6</v>
      </c>
      <c r="E24" s="231" t="s">
        <v>179</v>
      </c>
      <c r="F24" s="232">
        <v>13</v>
      </c>
      <c r="G24" s="232">
        <v>17</v>
      </c>
      <c r="H24" s="232">
        <v>21</v>
      </c>
      <c r="I24" s="233">
        <v>2.5</v>
      </c>
      <c r="J24" s="233">
        <v>2.5</v>
      </c>
      <c r="K24" s="233">
        <v>1.6</v>
      </c>
      <c r="L24" s="233">
        <v>1.2</v>
      </c>
      <c r="M24" s="234">
        <v>1.1</v>
      </c>
      <c r="N24" s="236"/>
      <c r="O24" s="235"/>
      <c r="P24" s="236"/>
      <c r="Q24" s="236"/>
      <c r="R24" s="236"/>
      <c r="S24" s="233">
        <v>0.4</v>
      </c>
      <c r="T24" s="233">
        <v>3</v>
      </c>
      <c r="U24" s="237" t="s">
        <v>180</v>
      </c>
    </row>
    <row r="25" spans="1:21" s="238" customFormat="1" ht="13.5" customHeight="1">
      <c r="A25" s="227" t="s">
        <v>178</v>
      </c>
      <c r="B25" s="228"/>
      <c r="C25" s="229" t="s">
        <v>157</v>
      </c>
      <c r="D25" s="230">
        <f t="shared" si="0"/>
        <v>3</v>
      </c>
      <c r="E25" s="231" t="s">
        <v>136</v>
      </c>
      <c r="F25" s="232">
        <v>15</v>
      </c>
      <c r="G25" s="232">
        <v>20</v>
      </c>
      <c r="H25" s="232">
        <v>25</v>
      </c>
      <c r="I25" s="233">
        <v>3.1</v>
      </c>
      <c r="J25" s="233">
        <v>2.6</v>
      </c>
      <c r="K25" s="233">
        <v>2.2</v>
      </c>
      <c r="L25" s="233">
        <v>1.6</v>
      </c>
      <c r="M25" s="234">
        <v>1.2</v>
      </c>
      <c r="N25" s="236"/>
      <c r="O25" s="235"/>
      <c r="P25" s="236"/>
      <c r="Q25" s="236"/>
      <c r="R25" s="236"/>
      <c r="S25" s="233">
        <v>0.35</v>
      </c>
      <c r="T25" s="233">
        <v>2.5</v>
      </c>
      <c r="U25" s="237" t="s">
        <v>181</v>
      </c>
    </row>
    <row r="26" spans="1:21" s="238" customFormat="1" ht="13.5" customHeight="1">
      <c r="A26" s="227" t="s">
        <v>182</v>
      </c>
      <c r="B26" s="228"/>
      <c r="C26" s="229" t="s">
        <v>159</v>
      </c>
      <c r="D26" s="230">
        <f t="shared" si="0"/>
        <v>3</v>
      </c>
      <c r="E26" s="231" t="s">
        <v>136</v>
      </c>
      <c r="F26" s="232">
        <v>17</v>
      </c>
      <c r="G26" s="232">
        <v>19</v>
      </c>
      <c r="H26" s="232">
        <v>24</v>
      </c>
      <c r="I26" s="233">
        <v>3.1</v>
      </c>
      <c r="J26" s="233">
        <v>2.6</v>
      </c>
      <c r="K26" s="233">
        <v>2.2</v>
      </c>
      <c r="L26" s="233">
        <v>1.6</v>
      </c>
      <c r="M26" s="234">
        <v>1.2</v>
      </c>
      <c r="N26" s="236"/>
      <c r="O26" s="235"/>
      <c r="P26" s="236"/>
      <c r="Q26" s="236"/>
      <c r="R26" s="236"/>
      <c r="S26" s="233">
        <v>0.35</v>
      </c>
      <c r="T26" s="233">
        <v>2.5</v>
      </c>
      <c r="U26" s="237" t="s">
        <v>181</v>
      </c>
    </row>
    <row r="27" spans="1:21" s="238" customFormat="1" ht="13.5" customHeight="1">
      <c r="A27" s="227" t="s">
        <v>160</v>
      </c>
      <c r="B27" s="228"/>
      <c r="C27" s="229" t="s">
        <v>183</v>
      </c>
      <c r="D27" s="230">
        <f t="shared" si="0"/>
        <v>7</v>
      </c>
      <c r="E27" s="231" t="s">
        <v>184</v>
      </c>
      <c r="F27" s="232">
        <v>8</v>
      </c>
      <c r="G27" s="232">
        <v>9</v>
      </c>
      <c r="H27" s="232">
        <v>11</v>
      </c>
      <c r="I27" s="233">
        <v>3.1</v>
      </c>
      <c r="J27" s="233">
        <v>2.7</v>
      </c>
      <c r="K27" s="233">
        <v>2.5</v>
      </c>
      <c r="L27" s="233">
        <v>2.4</v>
      </c>
      <c r="M27" s="234">
        <v>1.1</v>
      </c>
      <c r="N27" s="236">
        <v>80</v>
      </c>
      <c r="O27" s="235" t="s">
        <v>185</v>
      </c>
      <c r="P27" s="236">
        <v>0.0536</v>
      </c>
      <c r="Q27" s="236">
        <v>1</v>
      </c>
      <c r="R27" s="236">
        <v>0</v>
      </c>
      <c r="S27" s="233">
        <v>0.6</v>
      </c>
      <c r="T27" s="233">
        <v>4.96</v>
      </c>
      <c r="U27" s="237" t="s">
        <v>151</v>
      </c>
    </row>
    <row r="28" spans="1:21" s="238" customFormat="1" ht="13.5" customHeight="1">
      <c r="A28" s="227" t="s">
        <v>168</v>
      </c>
      <c r="B28" s="228"/>
      <c r="C28" s="229" t="s">
        <v>186</v>
      </c>
      <c r="D28" s="230">
        <f t="shared" si="0"/>
        <v>8</v>
      </c>
      <c r="E28" s="231" t="s">
        <v>139</v>
      </c>
      <c r="F28" s="232">
        <v>12</v>
      </c>
      <c r="G28" s="232">
        <v>12</v>
      </c>
      <c r="H28" s="232">
        <v>12</v>
      </c>
      <c r="I28" s="233">
        <v>3.4</v>
      </c>
      <c r="J28" s="233">
        <v>3.2</v>
      </c>
      <c r="K28" s="233">
        <v>3.2</v>
      </c>
      <c r="L28" s="233">
        <v>3.2</v>
      </c>
      <c r="M28" s="234">
        <v>1.3</v>
      </c>
      <c r="N28" s="235"/>
      <c r="O28" s="235"/>
      <c r="P28" s="236"/>
      <c r="Q28" s="236"/>
      <c r="R28" s="236"/>
      <c r="S28" s="233"/>
      <c r="T28" s="233"/>
      <c r="U28" s="237" t="s">
        <v>187</v>
      </c>
    </row>
    <row r="29" spans="1:21" s="238" customFormat="1" ht="13.5" customHeight="1">
      <c r="A29" s="229" t="s">
        <v>183</v>
      </c>
      <c r="B29" s="228"/>
      <c r="C29" s="227" t="s">
        <v>188</v>
      </c>
      <c r="D29" s="230">
        <f t="shared" si="0"/>
        <v>8</v>
      </c>
      <c r="E29" s="231" t="s">
        <v>139</v>
      </c>
      <c r="F29" s="232">
        <v>19</v>
      </c>
      <c r="G29" s="232">
        <v>19</v>
      </c>
      <c r="H29" s="232">
        <v>19</v>
      </c>
      <c r="I29" s="233">
        <v>3.4</v>
      </c>
      <c r="J29" s="233">
        <v>3.2</v>
      </c>
      <c r="K29" s="233">
        <v>3.2</v>
      </c>
      <c r="L29" s="233">
        <v>3.2</v>
      </c>
      <c r="M29" s="234">
        <v>1.3</v>
      </c>
      <c r="N29" s="235"/>
      <c r="O29" s="235"/>
      <c r="P29" s="236"/>
      <c r="Q29" s="236"/>
      <c r="R29" s="236"/>
      <c r="S29" s="233">
        <v>0.4</v>
      </c>
      <c r="T29" s="233">
        <v>1.88</v>
      </c>
      <c r="U29" s="237" t="s">
        <v>189</v>
      </c>
    </row>
    <row r="30" spans="1:21" s="238" customFormat="1" ht="13.5" customHeight="1">
      <c r="A30" s="227" t="s">
        <v>190</v>
      </c>
      <c r="B30" s="228"/>
      <c r="C30" s="227" t="s">
        <v>143</v>
      </c>
      <c r="D30" s="230">
        <f t="shared" si="0"/>
        <v>1</v>
      </c>
      <c r="E30" s="231" t="s">
        <v>132</v>
      </c>
      <c r="F30" s="232">
        <v>11</v>
      </c>
      <c r="G30" s="232">
        <v>13</v>
      </c>
      <c r="H30" s="232">
        <v>15</v>
      </c>
      <c r="I30" s="233">
        <v>3.3</v>
      </c>
      <c r="J30" s="233">
        <v>3</v>
      </c>
      <c r="K30" s="233">
        <v>2.7</v>
      </c>
      <c r="L30" s="233">
        <v>2.4</v>
      </c>
      <c r="M30" s="234">
        <v>1.2</v>
      </c>
      <c r="N30" s="235">
        <v>100</v>
      </c>
      <c r="O30" s="235" t="s">
        <v>191</v>
      </c>
      <c r="P30" s="236">
        <v>0.1446</v>
      </c>
      <c r="Q30" s="236">
        <v>0.7786</v>
      </c>
      <c r="R30" s="236">
        <v>0</v>
      </c>
      <c r="S30" s="233">
        <v>0.6</v>
      </c>
      <c r="T30" s="233">
        <v>4</v>
      </c>
      <c r="U30" s="237" t="s">
        <v>192</v>
      </c>
    </row>
    <row r="31" spans="1:21" s="238" customFormat="1" ht="13.5" customHeight="1">
      <c r="A31" s="227" t="s">
        <v>153</v>
      </c>
      <c r="B31" s="228"/>
      <c r="C31" s="227" t="s">
        <v>145</v>
      </c>
      <c r="D31" s="230">
        <f t="shared" si="0"/>
        <v>1</v>
      </c>
      <c r="E31" s="231" t="s">
        <v>132</v>
      </c>
      <c r="F31" s="232">
        <v>12</v>
      </c>
      <c r="G31" s="232">
        <v>12</v>
      </c>
      <c r="H31" s="232">
        <v>12</v>
      </c>
      <c r="I31" s="233">
        <v>2.4</v>
      </c>
      <c r="J31" s="233">
        <v>2.4</v>
      </c>
      <c r="K31" s="233">
        <v>2.3</v>
      </c>
      <c r="L31" s="233">
        <v>2.2</v>
      </c>
      <c r="M31" s="234">
        <v>1.3</v>
      </c>
      <c r="N31" s="235"/>
      <c r="O31" s="235"/>
      <c r="P31" s="236"/>
      <c r="Q31" s="236"/>
      <c r="R31" s="236"/>
      <c r="S31" s="233">
        <v>0.6</v>
      </c>
      <c r="T31" s="233">
        <v>4</v>
      </c>
      <c r="U31" s="237" t="s">
        <v>193</v>
      </c>
    </row>
    <row r="32" spans="1:21" s="238" customFormat="1" ht="13.5" customHeight="1">
      <c r="A32" s="227" t="s">
        <v>154</v>
      </c>
      <c r="B32" s="228"/>
      <c r="C32" s="229" t="s">
        <v>162</v>
      </c>
      <c r="D32" s="230">
        <f t="shared" si="0"/>
        <v>3</v>
      </c>
      <c r="E32" s="231" t="s">
        <v>136</v>
      </c>
      <c r="F32" s="232">
        <v>16</v>
      </c>
      <c r="G32" s="232">
        <v>16</v>
      </c>
      <c r="H32" s="232">
        <v>19</v>
      </c>
      <c r="I32" s="233">
        <v>2.8</v>
      </c>
      <c r="J32" s="233">
        <v>2.5</v>
      </c>
      <c r="K32" s="233">
        <v>2</v>
      </c>
      <c r="L32" s="233">
        <v>1.7</v>
      </c>
      <c r="M32" s="234">
        <v>1.2</v>
      </c>
      <c r="N32" s="236"/>
      <c r="O32" s="235"/>
      <c r="P32" s="236"/>
      <c r="Q32" s="236"/>
      <c r="R32" s="236"/>
      <c r="S32" s="233">
        <v>0.5</v>
      </c>
      <c r="T32" s="233">
        <v>0.3</v>
      </c>
      <c r="U32" s="237" t="s">
        <v>194</v>
      </c>
    </row>
    <row r="33" spans="1:21" s="238" customFormat="1" ht="13.5" customHeight="1">
      <c r="A33" s="229" t="s">
        <v>156</v>
      </c>
      <c r="B33" s="228"/>
      <c r="C33" s="229" t="s">
        <v>165</v>
      </c>
      <c r="D33" s="230">
        <f t="shared" si="0"/>
        <v>3</v>
      </c>
      <c r="E33" s="231" t="s">
        <v>136</v>
      </c>
      <c r="F33" s="232">
        <v>16</v>
      </c>
      <c r="G33" s="232">
        <v>16</v>
      </c>
      <c r="H33" s="232">
        <v>19</v>
      </c>
      <c r="I33" s="233">
        <v>2.2</v>
      </c>
      <c r="J33" s="233">
        <v>2</v>
      </c>
      <c r="K33" s="233">
        <v>1.8</v>
      </c>
      <c r="L33" s="233">
        <v>1.7</v>
      </c>
      <c r="M33" s="234">
        <v>1.2</v>
      </c>
      <c r="N33" s="236"/>
      <c r="O33" s="235"/>
      <c r="P33" s="236"/>
      <c r="Q33" s="236"/>
      <c r="R33" s="236"/>
      <c r="S33" s="233">
        <v>0.5</v>
      </c>
      <c r="T33" s="233">
        <v>0.3</v>
      </c>
      <c r="U33" s="237" t="s">
        <v>194</v>
      </c>
    </row>
    <row r="34" spans="1:21" s="238" customFormat="1" ht="13.5" customHeight="1">
      <c r="A34" s="227" t="s">
        <v>158</v>
      </c>
      <c r="B34" s="228"/>
      <c r="C34" s="229" t="s">
        <v>167</v>
      </c>
      <c r="D34" s="230">
        <f t="shared" si="0"/>
        <v>3</v>
      </c>
      <c r="E34" s="231" t="s">
        <v>136</v>
      </c>
      <c r="F34" s="232">
        <v>18</v>
      </c>
      <c r="G34" s="232">
        <v>23</v>
      </c>
      <c r="H34" s="232">
        <v>31</v>
      </c>
      <c r="I34" s="233">
        <v>2.7</v>
      </c>
      <c r="J34" s="233">
        <v>2.4</v>
      </c>
      <c r="K34" s="233">
        <v>2.1</v>
      </c>
      <c r="L34" s="233">
        <v>1.7</v>
      </c>
      <c r="M34" s="234">
        <v>1.2</v>
      </c>
      <c r="N34" s="236"/>
      <c r="O34" s="235"/>
      <c r="P34" s="236"/>
      <c r="Q34" s="236"/>
      <c r="R34" s="236"/>
      <c r="S34" s="233">
        <v>0.35</v>
      </c>
      <c r="T34" s="233">
        <v>2.5</v>
      </c>
      <c r="U34" s="237" t="s">
        <v>133</v>
      </c>
    </row>
    <row r="35" spans="1:21" s="238" customFormat="1" ht="13.5" customHeight="1">
      <c r="A35" s="227" t="s">
        <v>163</v>
      </c>
      <c r="B35" s="228"/>
      <c r="C35" s="229" t="s">
        <v>148</v>
      </c>
      <c r="D35" s="230">
        <f t="shared" si="0"/>
        <v>1</v>
      </c>
      <c r="E35" s="231" t="s">
        <v>132</v>
      </c>
      <c r="F35" s="232">
        <v>20</v>
      </c>
      <c r="G35" s="232">
        <v>23</v>
      </c>
      <c r="H35" s="232">
        <v>25</v>
      </c>
      <c r="I35" s="233">
        <v>3.2</v>
      </c>
      <c r="J35" s="233">
        <v>2.5</v>
      </c>
      <c r="K35" s="233">
        <v>2.5</v>
      </c>
      <c r="L35" s="233">
        <v>2.5</v>
      </c>
      <c r="M35" s="234">
        <v>1.2</v>
      </c>
      <c r="N35" s="235">
        <v>50</v>
      </c>
      <c r="O35" s="235" t="s">
        <v>152</v>
      </c>
      <c r="P35" s="236">
        <v>0.1107</v>
      </c>
      <c r="Q35" s="236">
        <v>0.8474</v>
      </c>
      <c r="R35" s="236">
        <v>0</v>
      </c>
      <c r="S35" s="233">
        <v>0.55</v>
      </c>
      <c r="T35" s="233">
        <v>3.5</v>
      </c>
      <c r="U35" s="237" t="s">
        <v>133</v>
      </c>
    </row>
    <row r="36" spans="1:21" s="238" customFormat="1" ht="13.5" customHeight="1">
      <c r="A36" s="227" t="s">
        <v>166</v>
      </c>
      <c r="B36" s="228"/>
      <c r="C36" s="227" t="s">
        <v>190</v>
      </c>
      <c r="D36" s="230">
        <f t="shared" si="0"/>
        <v>7</v>
      </c>
      <c r="E36" s="231" t="s">
        <v>195</v>
      </c>
      <c r="F36" s="232">
        <v>22</v>
      </c>
      <c r="G36" s="232">
        <v>23</v>
      </c>
      <c r="H36" s="232">
        <v>25</v>
      </c>
      <c r="I36" s="233">
        <v>2.6</v>
      </c>
      <c r="J36" s="233">
        <v>2.2</v>
      </c>
      <c r="K36" s="233">
        <v>2</v>
      </c>
      <c r="L36" s="233">
        <v>1.8</v>
      </c>
      <c r="M36" s="234">
        <v>1.1</v>
      </c>
      <c r="N36" s="235"/>
      <c r="O36" s="235"/>
      <c r="P36" s="236"/>
      <c r="Q36" s="236"/>
      <c r="R36" s="236"/>
      <c r="S36" s="233">
        <v>0.55</v>
      </c>
      <c r="T36" s="233">
        <v>2.25</v>
      </c>
      <c r="U36" s="237" t="s">
        <v>180</v>
      </c>
    </row>
    <row r="37" spans="1:21" s="238" customFormat="1" ht="13.5" customHeight="1">
      <c r="A37" s="227" t="s">
        <v>172</v>
      </c>
      <c r="B37" s="228"/>
      <c r="C37" s="227" t="s">
        <v>171</v>
      </c>
      <c r="D37" s="230">
        <f t="shared" si="0"/>
        <v>3</v>
      </c>
      <c r="E37" s="231" t="s">
        <v>136</v>
      </c>
      <c r="F37" s="232">
        <v>16</v>
      </c>
      <c r="G37" s="232">
        <v>16</v>
      </c>
      <c r="H37" s="232">
        <v>17</v>
      </c>
      <c r="I37" s="233">
        <v>3.7</v>
      </c>
      <c r="J37" s="233">
        <v>2.9</v>
      </c>
      <c r="K37" s="233">
        <v>2.3</v>
      </c>
      <c r="L37" s="233">
        <v>2.3</v>
      </c>
      <c r="M37" s="234">
        <v>1.2</v>
      </c>
      <c r="N37" s="236">
        <v>35</v>
      </c>
      <c r="O37" s="235" t="s">
        <v>196</v>
      </c>
      <c r="P37" s="236">
        <v>0.0925</v>
      </c>
      <c r="Q37" s="236">
        <v>1</v>
      </c>
      <c r="R37" s="236">
        <v>0</v>
      </c>
      <c r="S37" s="233">
        <v>0.5</v>
      </c>
      <c r="T37" s="233">
        <v>2.5</v>
      </c>
      <c r="U37" s="237" t="s">
        <v>133</v>
      </c>
    </row>
    <row r="38" spans="1:21" s="238" customFormat="1" ht="13.5" customHeight="1">
      <c r="A38" s="229" t="s">
        <v>186</v>
      </c>
      <c r="B38" s="228"/>
      <c r="C38" s="229" t="s">
        <v>174</v>
      </c>
      <c r="D38" s="230">
        <f t="shared" si="0"/>
        <v>3</v>
      </c>
      <c r="E38" s="231" t="s">
        <v>136</v>
      </c>
      <c r="F38" s="232">
        <v>23</v>
      </c>
      <c r="G38" s="232">
        <v>23</v>
      </c>
      <c r="H38" s="232">
        <v>24</v>
      </c>
      <c r="I38" s="233">
        <v>3.3</v>
      </c>
      <c r="J38" s="233">
        <v>2.7</v>
      </c>
      <c r="K38" s="233">
        <v>2.3</v>
      </c>
      <c r="L38" s="233">
        <v>2.1</v>
      </c>
      <c r="M38" s="234">
        <v>1.2</v>
      </c>
      <c r="N38" s="236">
        <v>35</v>
      </c>
      <c r="O38" s="235" t="s">
        <v>196</v>
      </c>
      <c r="P38" s="236">
        <v>0.0925</v>
      </c>
      <c r="Q38" s="236">
        <v>1</v>
      </c>
      <c r="R38" s="236">
        <v>0</v>
      </c>
      <c r="S38" s="233">
        <v>0.53</v>
      </c>
      <c r="T38" s="233">
        <v>3.34</v>
      </c>
      <c r="U38" s="237" t="s">
        <v>133</v>
      </c>
    </row>
    <row r="39" spans="1:21" s="238" customFormat="1" ht="13.5" customHeight="1">
      <c r="A39" s="227" t="s">
        <v>188</v>
      </c>
      <c r="B39" s="228"/>
      <c r="C39" s="229" t="s">
        <v>176</v>
      </c>
      <c r="D39" s="230">
        <f t="shared" si="0"/>
        <v>3</v>
      </c>
      <c r="E39" s="231" t="s">
        <v>136</v>
      </c>
      <c r="F39" s="232">
        <v>14</v>
      </c>
      <c r="G39" s="232">
        <v>14</v>
      </c>
      <c r="H39" s="232">
        <v>14</v>
      </c>
      <c r="I39" s="233">
        <v>3</v>
      </c>
      <c r="J39" s="233">
        <v>3</v>
      </c>
      <c r="K39" s="233">
        <v>2.4</v>
      </c>
      <c r="L39" s="233">
        <v>1.9</v>
      </c>
      <c r="M39" s="234">
        <v>1.2</v>
      </c>
      <c r="N39" s="236"/>
      <c r="O39" s="235"/>
      <c r="P39" s="236"/>
      <c r="Q39" s="236"/>
      <c r="R39" s="236"/>
      <c r="S39" s="233">
        <v>0.35</v>
      </c>
      <c r="T39" s="233">
        <v>2.5</v>
      </c>
      <c r="U39" s="237" t="s">
        <v>197</v>
      </c>
    </row>
    <row r="40" spans="1:21" s="238" customFormat="1" ht="13.5" customHeight="1">
      <c r="A40" s="227" t="s">
        <v>198</v>
      </c>
      <c r="B40" s="228"/>
      <c r="C40" s="227" t="s">
        <v>182</v>
      </c>
      <c r="D40" s="230">
        <f t="shared" si="0"/>
        <v>6</v>
      </c>
      <c r="E40" s="231" t="s">
        <v>179</v>
      </c>
      <c r="F40" s="232">
        <v>12</v>
      </c>
      <c r="G40" s="232">
        <v>13</v>
      </c>
      <c r="H40" s="232">
        <v>16</v>
      </c>
      <c r="I40" s="233">
        <v>1.9</v>
      </c>
      <c r="J40" s="233">
        <v>1.9</v>
      </c>
      <c r="K40" s="233">
        <v>1.9</v>
      </c>
      <c r="L40" s="233">
        <v>1.6</v>
      </c>
      <c r="M40" s="234">
        <v>1.1</v>
      </c>
      <c r="N40" s="235"/>
      <c r="O40" s="235"/>
      <c r="P40" s="236"/>
      <c r="Q40" s="236"/>
      <c r="R40" s="236"/>
      <c r="S40" s="233">
        <v>0.4</v>
      </c>
      <c r="T40" s="233">
        <v>3</v>
      </c>
      <c r="U40" s="237" t="s">
        <v>180</v>
      </c>
    </row>
    <row r="41" spans="1:21" s="238" customFormat="1" ht="13.5" customHeight="1">
      <c r="A41" s="227" t="s">
        <v>199</v>
      </c>
      <c r="B41" s="228"/>
      <c r="C41" s="227" t="s">
        <v>198</v>
      </c>
      <c r="D41" s="230">
        <f t="shared" si="0"/>
        <v>8</v>
      </c>
      <c r="E41" s="231" t="s">
        <v>139</v>
      </c>
      <c r="F41" s="232">
        <v>24</v>
      </c>
      <c r="G41" s="232">
        <v>24</v>
      </c>
      <c r="H41" s="232">
        <v>24</v>
      </c>
      <c r="I41" s="233">
        <v>2.2</v>
      </c>
      <c r="J41" s="233">
        <v>2.2</v>
      </c>
      <c r="K41" s="233">
        <v>2.2</v>
      </c>
      <c r="L41" s="233">
        <v>1.8</v>
      </c>
      <c r="M41" s="234">
        <v>1.3</v>
      </c>
      <c r="N41" s="235"/>
      <c r="O41" s="235"/>
      <c r="P41" s="236"/>
      <c r="Q41" s="236"/>
      <c r="R41" s="236"/>
      <c r="S41" s="233">
        <v>0.4</v>
      </c>
      <c r="T41" s="233">
        <v>3.25</v>
      </c>
      <c r="U41" s="237" t="s">
        <v>200</v>
      </c>
    </row>
    <row r="42" spans="1:21" ht="12.75" customHeight="1">
      <c r="A42" s="227" t="s">
        <v>201</v>
      </c>
      <c r="B42" s="228"/>
      <c r="C42" s="227" t="s">
        <v>199</v>
      </c>
      <c r="D42" s="230">
        <f t="shared" si="0"/>
        <v>8</v>
      </c>
      <c r="E42" s="231" t="s">
        <v>139</v>
      </c>
      <c r="F42" s="232">
        <v>10</v>
      </c>
      <c r="G42" s="232">
        <v>11</v>
      </c>
      <c r="H42" s="232">
        <v>13</v>
      </c>
      <c r="I42" s="233">
        <v>3.7</v>
      </c>
      <c r="J42" s="233">
        <v>3.2</v>
      </c>
      <c r="K42" s="233">
        <v>3</v>
      </c>
      <c r="L42" s="233">
        <v>2.5</v>
      </c>
      <c r="M42" s="234">
        <v>1.3</v>
      </c>
      <c r="N42" s="235"/>
      <c r="O42" s="235"/>
      <c r="P42" s="236"/>
      <c r="Q42" s="236"/>
      <c r="R42" s="236"/>
      <c r="S42" s="233">
        <v>0.4</v>
      </c>
      <c r="T42" s="233">
        <v>3.25</v>
      </c>
      <c r="U42" s="237" t="s">
        <v>202</v>
      </c>
    </row>
    <row r="43" spans="1:21" ht="12.75">
      <c r="A43" s="227" t="s">
        <v>203</v>
      </c>
      <c r="B43" s="228"/>
      <c r="C43" s="227" t="s">
        <v>201</v>
      </c>
      <c r="D43" s="230">
        <f t="shared" si="0"/>
        <v>8</v>
      </c>
      <c r="E43" s="231" t="s">
        <v>139</v>
      </c>
      <c r="F43" s="232">
        <v>21</v>
      </c>
      <c r="G43" s="232">
        <v>21</v>
      </c>
      <c r="H43" s="232">
        <v>22</v>
      </c>
      <c r="I43" s="233">
        <v>3.3</v>
      </c>
      <c r="J43" s="233">
        <v>3.3</v>
      </c>
      <c r="K43" s="233">
        <v>2.7</v>
      </c>
      <c r="L43" s="233">
        <v>2.2</v>
      </c>
      <c r="M43" s="234">
        <v>1.3</v>
      </c>
      <c r="N43" s="235"/>
      <c r="O43" s="235"/>
      <c r="P43" s="236"/>
      <c r="Q43" s="236"/>
      <c r="R43" s="236"/>
      <c r="S43" s="233">
        <v>0.4</v>
      </c>
      <c r="T43" s="233">
        <v>3.25</v>
      </c>
      <c r="U43" s="237" t="s">
        <v>202</v>
      </c>
    </row>
    <row r="44" spans="1:21" ht="12.75">
      <c r="A44" s="227" t="s">
        <v>204</v>
      </c>
      <c r="B44" s="228"/>
      <c r="C44" s="227" t="s">
        <v>203</v>
      </c>
      <c r="D44" s="230">
        <f t="shared" si="0"/>
        <v>8</v>
      </c>
      <c r="E44" s="231" t="s">
        <v>139</v>
      </c>
      <c r="F44" s="232">
        <v>24</v>
      </c>
      <c r="G44" s="232">
        <v>24</v>
      </c>
      <c r="H44" s="232">
        <v>24</v>
      </c>
      <c r="I44" s="233">
        <v>1.8</v>
      </c>
      <c r="J44" s="233">
        <v>1.8</v>
      </c>
      <c r="K44" s="233">
        <v>1.8</v>
      </c>
      <c r="L44" s="233">
        <v>1.8</v>
      </c>
      <c r="M44" s="234">
        <v>1.3</v>
      </c>
      <c r="N44" s="235"/>
      <c r="O44" s="235"/>
      <c r="P44" s="236"/>
      <c r="Q44" s="236"/>
      <c r="R44" s="236"/>
      <c r="S44" s="233"/>
      <c r="T44" s="233"/>
      <c r="U44" s="237" t="s">
        <v>181</v>
      </c>
    </row>
    <row r="45" spans="1:21" ht="12.75">
      <c r="A45" s="227" t="s">
        <v>205</v>
      </c>
      <c r="B45" s="228"/>
      <c r="C45" s="227" t="s">
        <v>204</v>
      </c>
      <c r="D45" s="230">
        <f t="shared" si="0"/>
        <v>8</v>
      </c>
      <c r="E45" s="231" t="s">
        <v>139</v>
      </c>
      <c r="F45" s="232">
        <v>17</v>
      </c>
      <c r="G45" s="232">
        <v>17</v>
      </c>
      <c r="H45" s="232">
        <v>17</v>
      </c>
      <c r="I45" s="233">
        <v>3.3</v>
      </c>
      <c r="J45" s="233">
        <v>3.3</v>
      </c>
      <c r="K45" s="233">
        <v>2.7</v>
      </c>
      <c r="L45" s="233">
        <v>2.2</v>
      </c>
      <c r="M45" s="234">
        <v>1.3</v>
      </c>
      <c r="N45" s="235"/>
      <c r="O45" s="235"/>
      <c r="P45" s="236"/>
      <c r="Q45" s="236"/>
      <c r="R45" s="236"/>
      <c r="S45" s="233">
        <v>0.4</v>
      </c>
      <c r="T45" s="233">
        <v>3.25</v>
      </c>
      <c r="U45" s="237" t="s">
        <v>164</v>
      </c>
    </row>
    <row r="46" spans="1:21" ht="12.75">
      <c r="A46" s="229" t="s">
        <v>138</v>
      </c>
      <c r="B46" s="228"/>
      <c r="C46" s="227" t="s">
        <v>205</v>
      </c>
      <c r="D46" s="230">
        <f t="shared" si="0"/>
        <v>8</v>
      </c>
      <c r="E46" s="231" t="s">
        <v>139</v>
      </c>
      <c r="F46" s="232">
        <v>21</v>
      </c>
      <c r="G46" s="232">
        <v>21</v>
      </c>
      <c r="H46" s="232">
        <v>20</v>
      </c>
      <c r="I46" s="233">
        <v>4.1</v>
      </c>
      <c r="J46" s="233">
        <v>3.9</v>
      </c>
      <c r="K46" s="233">
        <v>3.9</v>
      </c>
      <c r="L46" s="233">
        <v>3.7</v>
      </c>
      <c r="M46" s="234">
        <v>1.1</v>
      </c>
      <c r="N46" s="235"/>
      <c r="O46" s="235"/>
      <c r="P46" s="236"/>
      <c r="Q46" s="236"/>
      <c r="R46" s="236"/>
      <c r="S46" s="233">
        <v>0.46</v>
      </c>
      <c r="T46" s="233">
        <v>3.53</v>
      </c>
      <c r="U46" s="237" t="s">
        <v>206</v>
      </c>
    </row>
  </sheetData>
  <sheetProtection password="CFEB" sheet="1" objects="1" scenarios="1" selectLockedCells="1"/>
  <mergeCells count="11">
    <mergeCell ref="A2:A3"/>
    <mergeCell ref="C2:C3"/>
    <mergeCell ref="D2:D3"/>
    <mergeCell ref="E2:E3"/>
    <mergeCell ref="F2:H2"/>
    <mergeCell ref="I2:L2"/>
    <mergeCell ref="M2:M3"/>
    <mergeCell ref="N2:R2"/>
    <mergeCell ref="S2:S3"/>
    <mergeCell ref="T2:T3"/>
    <mergeCell ref="U2:U3"/>
  </mergeCells>
  <dataValidations count="1">
    <dataValidation type="list" allowBlank="1" sqref="E4:E46">
      <formula1>"composées,crucifères,graminées,hydrophyllacées,légumineuses,linéacées,polygonnacées,autres"</formula1>
      <formula2>0</formula2>
    </dataValidation>
  </dataValidations>
  <printOptions/>
  <pageMargins left="0.7875" right="0.7875" top="0.9840277777777777" bottom="0.9840277777777777"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codeName="Feuil5"/>
  <dimension ref="A1:T6"/>
  <sheetViews>
    <sheetView showRowColHeaders="0" workbookViewId="0" topLeftCell="A1">
      <pane ySplit="3" topLeftCell="A4" activePane="bottomLeft" state="frozen"/>
      <selection pane="topLeft" activeCell="A1" sqref="A1"/>
      <selection pane="bottomLeft" activeCell="B4" sqref="B4"/>
    </sheetView>
  </sheetViews>
  <sheetFormatPr defaultColWidth="11.421875" defaultRowHeight="12.75"/>
  <cols>
    <col min="1" max="1" width="1.57421875" style="121" customWidth="1"/>
    <col min="2" max="2" width="2.00390625" style="239" customWidth="1"/>
    <col min="3" max="3" width="24.421875" style="121" customWidth="1"/>
    <col min="4" max="4" width="4.28125" style="121" customWidth="1"/>
    <col min="5" max="5" width="6.421875" style="121" customWidth="1"/>
    <col min="6" max="6" width="4.28125" style="121" customWidth="1"/>
    <col min="7" max="7" width="6.421875" style="121" customWidth="1"/>
    <col min="8" max="8" width="4.28125" style="121" customWidth="1"/>
    <col min="9" max="9" width="6.421875" style="121" customWidth="1"/>
    <col min="10" max="10" width="4.28125" style="121" customWidth="1"/>
    <col min="11" max="11" width="6.421875" style="121" customWidth="1"/>
    <col min="12" max="13" width="4.28125" style="121" customWidth="1"/>
    <col min="14" max="14" width="6.421875" style="121" customWidth="1"/>
    <col min="15" max="15" width="4.28125" style="121" customWidth="1"/>
    <col min="16" max="16" width="6.421875" style="121" customWidth="1"/>
    <col min="17" max="17" width="4.28125" style="121" customWidth="1"/>
    <col min="18" max="18" width="6.421875" style="121" customWidth="1"/>
    <col min="19" max="19" width="8.140625" style="121" customWidth="1"/>
    <col min="20" max="20" width="21.421875" style="121" customWidth="1"/>
    <col min="21" max="16384" width="11.421875" style="121" customWidth="1"/>
  </cols>
  <sheetData>
    <row r="1" spans="4:18" ht="7.5" customHeight="1">
      <c r="D1" s="240"/>
      <c r="E1" s="240"/>
      <c r="F1" s="240"/>
      <c r="G1" s="240"/>
      <c r="H1" s="240"/>
      <c r="I1" s="240"/>
      <c r="J1" s="240"/>
      <c r="K1" s="240"/>
      <c r="L1" s="240"/>
      <c r="M1" s="240"/>
      <c r="N1" s="240"/>
      <c r="O1" s="240"/>
      <c r="P1" s="240"/>
      <c r="Q1" s="240"/>
      <c r="R1" s="240"/>
    </row>
    <row r="2" spans="2:20" ht="92.25" customHeight="1">
      <c r="B2" s="241" t="s">
        <v>207</v>
      </c>
      <c r="C2" s="241"/>
      <c r="D2" s="242" t="s">
        <v>208</v>
      </c>
      <c r="E2" s="243" t="s">
        <v>209</v>
      </c>
      <c r="F2" s="244" t="s">
        <v>210</v>
      </c>
      <c r="G2" s="245" t="s">
        <v>211</v>
      </c>
      <c r="H2" s="246" t="s">
        <v>81</v>
      </c>
      <c r="I2" s="247" t="s">
        <v>212</v>
      </c>
      <c r="J2" s="248" t="s">
        <v>82</v>
      </c>
      <c r="K2" s="249" t="s">
        <v>213</v>
      </c>
      <c r="L2" s="250" t="s">
        <v>92</v>
      </c>
      <c r="M2" s="251" t="s">
        <v>83</v>
      </c>
      <c r="N2" s="252" t="s">
        <v>214</v>
      </c>
      <c r="O2" s="253" t="s">
        <v>84</v>
      </c>
      <c r="P2" s="254" t="s">
        <v>215</v>
      </c>
      <c r="Q2" s="255" t="s">
        <v>85</v>
      </c>
      <c r="R2" s="256" t="s">
        <v>216</v>
      </c>
      <c r="S2" s="257"/>
      <c r="T2" s="258"/>
    </row>
    <row r="3" spans="2:20" s="120" customFormat="1" ht="3" customHeight="1">
      <c r="B3" s="259"/>
      <c r="C3" s="259"/>
      <c r="D3" s="260"/>
      <c r="E3" s="261"/>
      <c r="F3" s="262"/>
      <c r="G3" s="261"/>
      <c r="H3" s="262"/>
      <c r="I3" s="261"/>
      <c r="J3" s="262"/>
      <c r="K3" s="261"/>
      <c r="L3" s="263"/>
      <c r="M3" s="262"/>
      <c r="N3" s="261"/>
      <c r="O3" s="262"/>
      <c r="P3" s="261"/>
      <c r="Q3" s="262"/>
      <c r="R3" s="261"/>
      <c r="S3" s="264"/>
      <c r="T3" s="264"/>
    </row>
    <row r="4" spans="2:20" s="265" customFormat="1" ht="13.5">
      <c r="B4" s="266">
        <v>1</v>
      </c>
      <c r="C4" s="267" t="s">
        <v>78</v>
      </c>
      <c r="D4" s="268">
        <v>41897</v>
      </c>
      <c r="E4" s="269">
        <v>5</v>
      </c>
      <c r="F4" s="270">
        <v>16</v>
      </c>
      <c r="G4" s="271">
        <v>0.8</v>
      </c>
      <c r="H4" s="272">
        <v>2.792425141700038</v>
      </c>
      <c r="I4" s="270">
        <v>22.339401133600308</v>
      </c>
      <c r="J4" s="272">
        <v>1.1</v>
      </c>
      <c r="K4" s="270">
        <v>24.57334124696034</v>
      </c>
      <c r="L4" s="270">
        <v>15.04068967608215</v>
      </c>
      <c r="M4" s="270">
        <v>49.918620647835695</v>
      </c>
      <c r="N4" s="273">
        <v>12.26667299756827</v>
      </c>
      <c r="O4" s="272">
        <v>0.5</v>
      </c>
      <c r="P4" s="273">
        <v>4.4</v>
      </c>
      <c r="Q4" s="272">
        <v>3</v>
      </c>
      <c r="R4" s="273">
        <v>26.400000000000006</v>
      </c>
      <c r="S4" s="274" t="s">
        <v>217</v>
      </c>
      <c r="T4" s="275"/>
    </row>
    <row r="5" spans="1:20" s="277" customFormat="1" ht="14.25">
      <c r="A5" s="121"/>
      <c r="B5" s="266">
        <v>2</v>
      </c>
      <c r="C5" s="267" t="s">
        <v>154</v>
      </c>
      <c r="D5" s="268">
        <v>41897</v>
      </c>
      <c r="E5" s="269">
        <v>3</v>
      </c>
      <c r="F5" s="270">
        <v>14</v>
      </c>
      <c r="G5" s="271">
        <v>0.42</v>
      </c>
      <c r="H5" s="272">
        <v>4</v>
      </c>
      <c r="I5" s="270">
        <v>16.8</v>
      </c>
      <c r="J5" s="272">
        <v>1.3</v>
      </c>
      <c r="K5" s="270">
        <v>21.840000000000003</v>
      </c>
      <c r="L5" s="270">
        <v>10.5</v>
      </c>
      <c r="M5" s="270">
        <v>50</v>
      </c>
      <c r="N5" s="273">
        <v>10.920000000000002</v>
      </c>
      <c r="O5" s="272">
        <v>0.55</v>
      </c>
      <c r="P5" s="273">
        <v>3.003</v>
      </c>
      <c r="Q5" s="272">
        <v>3.5</v>
      </c>
      <c r="R5" s="273">
        <v>19.11</v>
      </c>
      <c r="S5" s="274" t="s">
        <v>218</v>
      </c>
      <c r="T5" s="276">
        <v>41958</v>
      </c>
    </row>
    <row r="6" spans="2:18" ht="14.25">
      <c r="B6" s="278" t="s">
        <v>219</v>
      </c>
      <c r="C6" s="279" t="s">
        <v>220</v>
      </c>
      <c r="D6" s="280"/>
      <c r="E6" s="281"/>
      <c r="F6" s="282"/>
      <c r="G6" s="283">
        <v>1.22</v>
      </c>
      <c r="H6" s="284"/>
      <c r="I6" s="282"/>
      <c r="J6" s="284"/>
      <c r="K6" s="282"/>
      <c r="L6" s="282"/>
      <c r="M6" s="282"/>
      <c r="N6" s="285">
        <v>20</v>
      </c>
      <c r="O6" s="284"/>
      <c r="P6" s="285">
        <v>5</v>
      </c>
      <c r="Q6" s="284"/>
      <c r="R6" s="285">
        <v>45</v>
      </c>
    </row>
    <row r="7" ht="13.5"/>
  </sheetData>
  <sheetProtection password="CFEB" sheet="1" selectLockedCells="1"/>
  <mergeCells count="1">
    <mergeCell ref="B2:C2"/>
  </mergeCells>
  <printOptions/>
  <pageMargins left="0.5097222222222222" right="0.5298611111111111" top="0.35" bottom="0.3597222222222222"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codeName="Feuil6"/>
  <dimension ref="A1:T11"/>
  <sheetViews>
    <sheetView showRowColHeaders="0" workbookViewId="0" topLeftCell="A1">
      <pane ySplit="2" topLeftCell="A3" activePane="bottomLeft" state="frozen"/>
      <selection pane="topLeft" activeCell="A1" sqref="A1"/>
      <selection pane="bottomLeft" activeCell="N12" sqref="N12"/>
    </sheetView>
  </sheetViews>
  <sheetFormatPr defaultColWidth="11.421875" defaultRowHeight="12.75"/>
  <cols>
    <col min="1" max="1" width="1.57421875" style="121" customWidth="1"/>
    <col min="2" max="2" width="2.00390625" style="239" customWidth="1"/>
    <col min="3" max="3" width="24.421875" style="121" customWidth="1"/>
    <col min="4" max="4" width="4.28125" style="121" customWidth="1"/>
    <col min="5" max="5" width="6.421875" style="121" customWidth="1"/>
    <col min="6" max="6" width="4.28125" style="121" customWidth="1"/>
    <col min="7" max="7" width="6.421875" style="121" customWidth="1"/>
    <col min="8" max="8" width="4.28125" style="121" customWidth="1"/>
    <col min="9" max="9" width="6.421875" style="121" customWidth="1"/>
    <col min="10" max="10" width="4.28125" style="121" customWidth="1"/>
    <col min="11" max="11" width="6.421875" style="121" customWidth="1"/>
    <col min="12" max="13" width="4.28125" style="121" customWidth="1"/>
    <col min="14" max="14" width="6.421875" style="121" customWidth="1"/>
    <col min="15" max="15" width="4.28125" style="121" customWidth="1"/>
    <col min="16" max="16" width="6.421875" style="121" customWidth="1"/>
    <col min="17" max="17" width="4.28125" style="121" customWidth="1"/>
    <col min="18" max="18" width="6.421875" style="121" customWidth="1"/>
    <col min="19" max="19" width="8.140625" style="121" customWidth="1"/>
    <col min="20" max="20" width="21.421875" style="121" customWidth="1"/>
    <col min="21" max="16384" width="11.421875" style="121" customWidth="1"/>
  </cols>
  <sheetData>
    <row r="1" spans="4:18" ht="7.5" customHeight="1">
      <c r="D1" s="240"/>
      <c r="E1" s="240"/>
      <c r="F1" s="240"/>
      <c r="G1" s="240"/>
      <c r="H1" s="240"/>
      <c r="I1" s="240"/>
      <c r="J1" s="240"/>
      <c r="K1" s="240"/>
      <c r="L1" s="240"/>
      <c r="M1" s="240"/>
      <c r="N1" s="240"/>
      <c r="O1" s="240"/>
      <c r="P1" s="240"/>
      <c r="Q1" s="240"/>
      <c r="R1" s="240"/>
    </row>
    <row r="2" spans="2:20" ht="92.25" customHeight="1">
      <c r="B2" s="241" t="s">
        <v>207</v>
      </c>
      <c r="C2" s="241"/>
      <c r="D2" s="242" t="s">
        <v>208</v>
      </c>
      <c r="E2" s="243" t="s">
        <v>209</v>
      </c>
      <c r="F2" s="244" t="s">
        <v>210</v>
      </c>
      <c r="G2" s="245" t="s">
        <v>211</v>
      </c>
      <c r="H2" s="246" t="s">
        <v>81</v>
      </c>
      <c r="I2" s="247" t="s">
        <v>212</v>
      </c>
      <c r="J2" s="248" t="s">
        <v>82</v>
      </c>
      <c r="K2" s="249" t="s">
        <v>213</v>
      </c>
      <c r="L2" s="250" t="s">
        <v>92</v>
      </c>
      <c r="M2" s="251" t="s">
        <v>83</v>
      </c>
      <c r="N2" s="252" t="s">
        <v>214</v>
      </c>
      <c r="O2" s="253" t="s">
        <v>84</v>
      </c>
      <c r="P2" s="254" t="s">
        <v>215</v>
      </c>
      <c r="Q2" s="255" t="s">
        <v>85</v>
      </c>
      <c r="R2" s="256" t="s">
        <v>216</v>
      </c>
      <c r="S2" s="257"/>
      <c r="T2" s="258"/>
    </row>
    <row r="3" spans="2:20" s="120" customFormat="1" ht="3" customHeight="1">
      <c r="B3" s="259"/>
      <c r="C3" s="259"/>
      <c r="D3" s="260"/>
      <c r="E3" s="261"/>
      <c r="F3" s="262"/>
      <c r="G3" s="261"/>
      <c r="H3" s="262"/>
      <c r="I3" s="261"/>
      <c r="J3" s="262"/>
      <c r="K3" s="261"/>
      <c r="L3" s="263"/>
      <c r="M3" s="262"/>
      <c r="N3" s="261"/>
      <c r="O3" s="262"/>
      <c r="P3" s="261"/>
      <c r="Q3" s="262"/>
      <c r="R3" s="261"/>
      <c r="S3" s="264"/>
      <c r="T3" s="264"/>
    </row>
    <row r="4" spans="2:20" s="265" customFormat="1" ht="13.5">
      <c r="B4" s="266">
        <v>1</v>
      </c>
      <c r="C4" s="267" t="s">
        <v>146</v>
      </c>
      <c r="D4" s="268">
        <v>41167</v>
      </c>
      <c r="E4" s="269">
        <v>2.5</v>
      </c>
      <c r="F4" s="270">
        <v>20</v>
      </c>
      <c r="G4" s="271">
        <v>0.5</v>
      </c>
      <c r="H4" s="272">
        <v>2.1</v>
      </c>
      <c r="I4" s="270">
        <v>10.5</v>
      </c>
      <c r="J4" s="272">
        <v>1.2</v>
      </c>
      <c r="K4" s="270">
        <v>12.6</v>
      </c>
      <c r="L4" s="270">
        <v>20</v>
      </c>
      <c r="M4" s="270">
        <v>40</v>
      </c>
      <c r="N4" s="273">
        <v>5.04</v>
      </c>
      <c r="O4" s="272">
        <v>0.37</v>
      </c>
      <c r="P4" s="273">
        <v>2.22</v>
      </c>
      <c r="Q4" s="272">
        <v>2.52</v>
      </c>
      <c r="R4" s="273">
        <v>15.12</v>
      </c>
      <c r="S4" s="274" t="s">
        <v>217</v>
      </c>
      <c r="T4" s="275"/>
    </row>
    <row r="5" spans="1:20" s="277" customFormat="1" ht="14.25">
      <c r="A5" s="121"/>
      <c r="B5" s="266">
        <v>2</v>
      </c>
      <c r="C5" s="267" t="s">
        <v>154</v>
      </c>
      <c r="D5" s="268">
        <v>41167</v>
      </c>
      <c r="E5" s="269">
        <v>8</v>
      </c>
      <c r="F5" s="270">
        <v>14</v>
      </c>
      <c r="G5" s="271">
        <v>1.12</v>
      </c>
      <c r="H5" s="272">
        <v>4</v>
      </c>
      <c r="I5" s="270">
        <v>44.8</v>
      </c>
      <c r="J5" s="272">
        <v>1.3</v>
      </c>
      <c r="K5" s="270">
        <v>58.24000000000001</v>
      </c>
      <c r="L5" s="270">
        <v>10.5</v>
      </c>
      <c r="M5" s="270">
        <v>50</v>
      </c>
      <c r="N5" s="273">
        <v>29.120000000000005</v>
      </c>
      <c r="O5" s="272">
        <v>0.55</v>
      </c>
      <c r="P5" s="273">
        <v>8.008000000000003</v>
      </c>
      <c r="Q5" s="272">
        <v>3.5</v>
      </c>
      <c r="R5" s="273">
        <v>50.96000000000001</v>
      </c>
      <c r="S5" s="274" t="s">
        <v>218</v>
      </c>
      <c r="T5" s="276">
        <v>41334</v>
      </c>
    </row>
    <row r="6" spans="2:18" ht="14.25">
      <c r="B6" s="278" t="s">
        <v>219</v>
      </c>
      <c r="C6" s="279" t="s">
        <v>220</v>
      </c>
      <c r="D6" s="280"/>
      <c r="E6" s="281"/>
      <c r="F6" s="282"/>
      <c r="G6" s="283">
        <v>1.62</v>
      </c>
      <c r="H6" s="284"/>
      <c r="I6" s="282"/>
      <c r="J6" s="284"/>
      <c r="K6" s="282"/>
      <c r="L6" s="282"/>
      <c r="M6" s="282"/>
      <c r="N6" s="285">
        <v>30</v>
      </c>
      <c r="O6" s="284"/>
      <c r="P6" s="285">
        <v>10</v>
      </c>
      <c r="Q6" s="284"/>
      <c r="R6" s="285">
        <v>65</v>
      </c>
    </row>
    <row r="7" spans="2:20" ht="7.5" customHeight="1">
      <c r="B7" s="286"/>
      <c r="C7" s="287"/>
      <c r="D7" s="287"/>
      <c r="E7" s="287"/>
      <c r="F7" s="287"/>
      <c r="G7" s="287"/>
      <c r="H7" s="287"/>
      <c r="I7" s="287"/>
      <c r="J7" s="287"/>
      <c r="K7" s="287"/>
      <c r="L7" s="287"/>
      <c r="M7" s="287"/>
      <c r="N7" s="287" t="s">
        <v>221</v>
      </c>
      <c r="O7" s="287"/>
      <c r="P7" s="287"/>
      <c r="Q7" s="287"/>
      <c r="R7" s="287"/>
      <c r="S7" s="287"/>
      <c r="T7" s="287"/>
    </row>
    <row r="8" spans="2:20" ht="7.5" customHeight="1">
      <c r="B8" s="288"/>
      <c r="C8" s="289"/>
      <c r="D8" s="289"/>
      <c r="E8" s="289"/>
      <c r="F8" s="289"/>
      <c r="G8" s="289"/>
      <c r="H8" s="289"/>
      <c r="I8" s="289"/>
      <c r="J8" s="289"/>
      <c r="K8" s="289"/>
      <c r="L8" s="289"/>
      <c r="M8" s="289"/>
      <c r="N8" s="289" t="s">
        <v>221</v>
      </c>
      <c r="O8" s="289"/>
      <c r="P8" s="289"/>
      <c r="Q8" s="289"/>
      <c r="R8" s="289"/>
      <c r="S8" s="289"/>
      <c r="T8" s="289"/>
    </row>
    <row r="9" spans="2:20" ht="13.5">
      <c r="B9" s="266">
        <v>1</v>
      </c>
      <c r="C9" s="267" t="s">
        <v>78</v>
      </c>
      <c r="D9" s="268">
        <v>41897</v>
      </c>
      <c r="E9" s="269">
        <v>5</v>
      </c>
      <c r="F9" s="270">
        <v>16</v>
      </c>
      <c r="G9" s="271">
        <v>0.8</v>
      </c>
      <c r="H9" s="272">
        <v>2.792425141700038</v>
      </c>
      <c r="I9" s="270">
        <v>22.339401133600308</v>
      </c>
      <c r="J9" s="272">
        <v>1.1</v>
      </c>
      <c r="K9" s="270">
        <v>24.57334124696034</v>
      </c>
      <c r="L9" s="270">
        <v>15.04068967608215</v>
      </c>
      <c r="M9" s="270">
        <v>49.918620647835695</v>
      </c>
      <c r="N9" s="273">
        <v>12.26667299756827</v>
      </c>
      <c r="O9" s="272">
        <v>0.5</v>
      </c>
      <c r="P9" s="273">
        <v>4.4</v>
      </c>
      <c r="Q9" s="272">
        <v>3</v>
      </c>
      <c r="R9" s="273">
        <v>26.400000000000006</v>
      </c>
      <c r="S9" s="274" t="s">
        <v>217</v>
      </c>
      <c r="T9" s="275"/>
    </row>
    <row r="10" spans="2:20" ht="14.25">
      <c r="B10" s="266">
        <v>2</v>
      </c>
      <c r="C10" s="267" t="s">
        <v>154</v>
      </c>
      <c r="D10" s="268">
        <v>41897</v>
      </c>
      <c r="E10" s="269">
        <v>3</v>
      </c>
      <c r="F10" s="270">
        <v>14</v>
      </c>
      <c r="G10" s="271">
        <v>0.42</v>
      </c>
      <c r="H10" s="272">
        <v>4</v>
      </c>
      <c r="I10" s="270">
        <v>16.8</v>
      </c>
      <c r="J10" s="272">
        <v>1.3</v>
      </c>
      <c r="K10" s="270">
        <v>21.840000000000003</v>
      </c>
      <c r="L10" s="270">
        <v>10.5</v>
      </c>
      <c r="M10" s="270">
        <v>50</v>
      </c>
      <c r="N10" s="273">
        <v>10.920000000000002</v>
      </c>
      <c r="O10" s="272">
        <v>0.55</v>
      </c>
      <c r="P10" s="273">
        <v>3.003</v>
      </c>
      <c r="Q10" s="272">
        <v>3.5</v>
      </c>
      <c r="R10" s="273">
        <v>19.11</v>
      </c>
      <c r="S10" s="274" t="s">
        <v>218</v>
      </c>
      <c r="T10" s="276">
        <v>41958</v>
      </c>
    </row>
    <row r="11" spans="2:18" ht="14.25">
      <c r="B11" s="278" t="s">
        <v>219</v>
      </c>
      <c r="C11" s="279" t="s">
        <v>220</v>
      </c>
      <c r="D11" s="280"/>
      <c r="E11" s="281"/>
      <c r="F11" s="282"/>
      <c r="G11" s="283">
        <v>1.22</v>
      </c>
      <c r="H11" s="284"/>
      <c r="I11" s="282"/>
      <c r="J11" s="284"/>
      <c r="K11" s="282"/>
      <c r="L11" s="282"/>
      <c r="M11" s="282"/>
      <c r="N11" s="285">
        <v>20</v>
      </c>
      <c r="O11" s="284"/>
      <c r="P11" s="285">
        <v>5</v>
      </c>
      <c r="Q11" s="284"/>
      <c r="R11" s="285">
        <v>45</v>
      </c>
    </row>
    <row r="12" ht="13.5"/>
  </sheetData>
  <sheetProtection selectLockedCells="1" selectUnlockedCells="1"/>
  <mergeCells count="1">
    <mergeCell ref="B2:C2"/>
  </mergeCells>
  <printOptions/>
  <pageMargins left="0.5" right="0.5" top="0.30972222222222223" bottom="0.3701388888888889"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MINETTE Sébastien</cp:lastModifiedBy>
  <cp:lastPrinted>2009-12-11T17:34:28Z</cp:lastPrinted>
  <dcterms:created xsi:type="dcterms:W3CDTF">1996-10-21T11:03:58Z</dcterms:created>
  <dcterms:modified xsi:type="dcterms:W3CDTF">2014-01-15T12:11:17Z</dcterms:modified>
  <cp:category/>
  <cp:version/>
  <cp:contentType/>
  <cp:contentStatus/>
</cp:coreProperties>
</file>